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88" windowHeight="9227" firstSheet="3" activeTab="3"/>
  </bookViews>
  <sheets>
    <sheet name="附件1会昌县2023年统筹整合财政涉农资金台账 (2)" sheetId="7" state="hidden" r:id="rId1"/>
    <sheet name="附件1会昌县2023年统筹整合财政涉农资金台账 (定稿)" sheetId="8" r:id="rId2"/>
    <sheet name="附件2项目汇总表" sheetId="3" r:id="rId3"/>
    <sheet name="附件3项目明细表 " sheetId="9" r:id="rId4"/>
    <sheet name="数据源，勿动！" sheetId="1" r:id="rId5"/>
    <sheet name="Sheet1" sheetId="6" r:id="rId6"/>
  </sheets>
  <externalReferences>
    <externalReference r:id="rId7"/>
    <externalReference r:id="rId8"/>
    <externalReference r:id="rId9"/>
  </externalReferences>
  <definedNames>
    <definedName name="_xlnm._FilterDatabase" localSheetId="3" hidden="1">'附件3项目明细表 '!$A$4:$AN$496</definedName>
    <definedName name="_xlnm._FilterDatabase" localSheetId="1" hidden="1">'附件1会昌县2023年统筹整合财政涉农资金台账 (定稿)'!$A$6:$R$94</definedName>
    <definedName name="_xlnm._FilterDatabase" localSheetId="0" hidden="1">'附件1会昌县2023年统筹整合财政涉农资金台账 (2)'!$A$6:$R$259</definedName>
    <definedName name="_xlnm._FilterDatabase" localSheetId="2" hidden="1">附件2项目汇总表!$A$5:$AH$5</definedName>
    <definedName name="产业发展">'数据源，勿动！'!$A$2:$A$6</definedName>
    <definedName name="产业发展项目">[1]数据源!$A$2:$A$6</definedName>
    <definedName name="产业服务支撑项目">'数据源，勿动！'!$D$16:$D$19</definedName>
    <definedName name="创业">'数据源，勿动！'!$H$16:$H$17</definedName>
    <definedName name="创业扶持">[1]数据源!$H$11:$H$17</definedName>
    <definedName name="创业就业项目">[1]数据源!$B$2:$B$6</definedName>
    <definedName name="公益性岗位">'数据源，勿动！'!$J$16:$J$16</definedName>
    <definedName name="巩固“三保障”成果项目">[1]数据源!$E$2:$E$6</definedName>
    <definedName name="巩固三保障成果">'数据源，勿动！'!$E$2:$E$5</definedName>
    <definedName name="加工流通场地设施">[1]数据源!$B$11:$B$17</definedName>
    <definedName name="加工流通项目">'数据源，勿动！'!$B$16:$B$20</definedName>
    <definedName name="健康">'数据源，勿动！'!$P$16:$P$21</definedName>
    <definedName name="教育">'数据源，勿动！'!$O$16:$O$18</definedName>
    <definedName name="金融保险配套">[1]数据源!$D$11:$D$17</definedName>
    <definedName name="金融保险配套项目">'数据源，勿动！'!$E$16:$E$20</definedName>
    <definedName name="就业">'数据源，勿动！'!$G$16:$G$17</definedName>
    <definedName name="就业培训">[1]数据源!$G$11:$G$17</definedName>
    <definedName name="就业项目">'数据源，勿动！'!$B$2:$B$6</definedName>
    <definedName name="农村基础设施">'数据源，勿动！'!#REF!</definedName>
    <definedName name="农村基础设施含产业配套基础设施">'数据源，勿动！'!$L$16:$L$25</definedName>
    <definedName name="农村精神文明建设">'数据源，勿动！'!$S$16:$S$19</definedName>
    <definedName name="配套基础设施">[1]数据源!$C$11:$C$17</definedName>
    <definedName name="配套设施项目">'数据源，勿动！'!$C$16:$C$17</definedName>
    <definedName name="其他">'数据源，勿动！'!$H$2</definedName>
    <definedName name="其他II">'数据源，勿动！'!$U$16:$U$18</definedName>
    <definedName name="人居环境整治">'数据源，勿动！'!$K$16:$K$19</definedName>
    <definedName name="生产基地">[1]数据源!$A$11:$A$17</definedName>
    <definedName name="生产奖补">[1]数据源!$E$11:$E$17</definedName>
    <definedName name="生产项目">'数据源，勿动！'!$A$16:$A$21</definedName>
    <definedName name="务工补助">'数据源，勿动！'!$F$16:$F$17</definedName>
    <definedName name="乡村工匠">'数据源，勿动！'!$I$16:$I$18</definedName>
    <definedName name="乡村建设项目">[1]数据源!$C$2:$C$6</definedName>
    <definedName name="乡村建设行动">'数据源，勿动！'!$C$2:$C$4</definedName>
    <definedName name="乡村治理">'数据源，勿动！'!$R$16:$R$17</definedName>
    <definedName name="乡村治理和精神文明建设">'数据源，勿动！'!$F$2:$F$3</definedName>
    <definedName name="项目管理费">'数据源，勿动！'!$G$2:$G$2</definedName>
    <definedName name="易地搬迁后扶">'数据源，勿动！'!$D$2</definedName>
    <definedName name="易地搬迁后扶II">'数据源，勿动！'!$M$16:$M$18</definedName>
    <definedName name="易地搬迁后扶项目">[1]数据源!$D$2:$D$6</definedName>
    <definedName name="住房">'数据源，勿动！'!$N$16:$N$16</definedName>
    <definedName name="综合保障">'数据源，勿动！'!$Q$16:$Q$21</definedName>
    <definedName name="_xlnm.Print_Titles" localSheetId="0">'附件1会昌县2023年统筹整合财政涉农资金台账 (2)'!$3:$6</definedName>
    <definedName name="公益性岗位" localSheetId="0">[1]数据源!$I$11:$I$17</definedName>
    <definedName name="教育" localSheetId="0">[1]数据源!$N$11:$N$17</definedName>
    <definedName name="农村基础设施" localSheetId="0">[1]数据源!$K$11:$K$17</definedName>
    <definedName name="人居环境整治" localSheetId="0">[1]数据源!$J$11:$J$17</definedName>
    <definedName name="务工补助" localSheetId="0">[1]数据源!$F$11:$F$17</definedName>
    <definedName name="项目管理费" localSheetId="0">[1]数据源!$O$11:$O$17</definedName>
    <definedName name="易地搬迁后扶" localSheetId="0">[1]数据源!$L$11:$L$17</definedName>
    <definedName name="住房" localSheetId="0">[1]数据源!$M$11:$M$17</definedName>
    <definedName name="_xlnm.Print_Titles" localSheetId="1">'附件1会昌县2023年统筹整合财政涉农资金台账 (定稿)'!$3:$6</definedName>
    <definedName name="公益性岗位" localSheetId="1">[1]数据源!$I$11:$I$17</definedName>
    <definedName name="教育" localSheetId="1">[1]数据源!$N$11:$N$17</definedName>
    <definedName name="农村基础设施" localSheetId="1">[1]数据源!$K$11:$K$17</definedName>
    <definedName name="人居环境整治" localSheetId="1">[1]数据源!$J$11:$J$17</definedName>
    <definedName name="务工补助" localSheetId="1">[1]数据源!$F$11:$F$17</definedName>
    <definedName name="项目管理费" localSheetId="1">[1]数据源!$O$11:$O$17</definedName>
    <definedName name="易地搬迁后扶" localSheetId="1">[1]数据源!$L$11:$L$17</definedName>
    <definedName name="住房" localSheetId="1">[1]数据源!$M$11:$M$17</definedName>
    <definedName name="_xlnm.Print_Titles" localSheetId="3">'附件3项目明细表 '!$3:$4</definedName>
  </definedNames>
  <calcPr calcId="144525"/>
</workbook>
</file>

<file path=xl/comments1.xml><?xml version="1.0" encoding="utf-8"?>
<comments xmlns="http://schemas.openxmlformats.org/spreadsheetml/2006/main">
  <authors>
    <author>柯露茜</author>
  </authors>
  <commentList>
    <comment ref="Y4" authorId="0">
      <text>
        <r>
          <rPr>
            <b/>
            <sz val="9"/>
            <rFont val="宋体"/>
            <charset val="134"/>
          </rPr>
          <t>柯露茜:</t>
        </r>
        <r>
          <rPr>
            <sz val="9"/>
            <rFont val="宋体"/>
            <charset val="134"/>
          </rPr>
          <t xml:space="preserve">
请提现除了村集体收益，其他方式如何带动脱贫人口增收，户数和户均</t>
        </r>
      </text>
    </comment>
    <comment ref="K7" authorId="0">
      <text>
        <r>
          <rPr>
            <b/>
            <sz val="9"/>
            <rFont val="宋体"/>
            <charset val="134"/>
          </rPr>
          <t>柯露茜:</t>
        </r>
        <r>
          <rPr>
            <sz val="9"/>
            <rFont val="宋体"/>
            <charset val="134"/>
          </rPr>
          <t xml:space="preserve">
标注是省外还是？</t>
        </r>
      </text>
    </comment>
    <comment ref="K16" authorId="0">
      <text>
        <r>
          <rPr>
            <b/>
            <sz val="9"/>
            <rFont val="宋体"/>
            <charset val="134"/>
          </rPr>
          <t>柯露茜:</t>
        </r>
        <r>
          <rPr>
            <sz val="9"/>
            <rFont val="宋体"/>
            <charset val="134"/>
          </rPr>
          <t xml:space="preserve">
调整至基础设施</t>
        </r>
      </text>
    </comment>
    <comment ref="K27" authorId="0">
      <text>
        <r>
          <rPr>
            <b/>
            <sz val="9"/>
            <rFont val="宋体"/>
            <charset val="134"/>
          </rPr>
          <t>柯露茜:</t>
        </r>
        <r>
          <rPr>
            <sz val="9"/>
            <rFont val="宋体"/>
            <charset val="134"/>
          </rPr>
          <t xml:space="preserve">
护栏不可以</t>
        </r>
      </text>
    </comment>
    <comment ref="K33" authorId="0">
      <text>
        <r>
          <rPr>
            <b/>
            <sz val="9"/>
            <rFont val="宋体"/>
            <charset val="134"/>
          </rPr>
          <t>柯露茜:</t>
        </r>
        <r>
          <rPr>
            <sz val="9"/>
            <rFont val="宋体"/>
            <charset val="134"/>
          </rPr>
          <t xml:space="preserve">
工程量</t>
        </r>
      </text>
    </comment>
    <comment ref="K36" authorId="0">
      <text>
        <r>
          <rPr>
            <b/>
            <sz val="9"/>
            <rFont val="宋体"/>
            <charset val="134"/>
          </rPr>
          <t>柯露茜:</t>
        </r>
        <r>
          <rPr>
            <sz val="9"/>
            <rFont val="宋体"/>
            <charset val="134"/>
          </rPr>
          <t xml:space="preserve">
公共照明放省级及省级以下，请举一反三</t>
        </r>
      </text>
    </comment>
    <comment ref="K37" authorId="0">
      <text>
        <r>
          <rPr>
            <b/>
            <sz val="9"/>
            <rFont val="宋体"/>
            <charset val="134"/>
          </rPr>
          <t>柯露茜:</t>
        </r>
        <r>
          <rPr>
            <sz val="9"/>
            <rFont val="宋体"/>
            <charset val="134"/>
          </rPr>
          <t xml:space="preserve">
工程量</t>
        </r>
      </text>
    </comment>
    <comment ref="K39" authorId="0">
      <text>
        <r>
          <rPr>
            <b/>
            <sz val="9"/>
            <rFont val="宋体"/>
            <charset val="134"/>
          </rPr>
          <t>柯露茜:</t>
        </r>
        <r>
          <rPr>
            <sz val="9"/>
            <rFont val="宋体"/>
            <charset val="134"/>
          </rPr>
          <t xml:space="preserve">
工程量</t>
        </r>
      </text>
    </comment>
    <comment ref="K40" authorId="0">
      <text>
        <r>
          <rPr>
            <b/>
            <sz val="9"/>
            <rFont val="宋体"/>
            <charset val="134"/>
          </rPr>
          <t>柯露茜:</t>
        </r>
        <r>
          <rPr>
            <sz val="9"/>
            <rFont val="宋体"/>
            <charset val="134"/>
          </rPr>
          <t xml:space="preserve">
调整至基础设施</t>
        </r>
      </text>
    </comment>
    <comment ref="K54" authorId="0">
      <text>
        <r>
          <rPr>
            <b/>
            <sz val="9"/>
            <rFont val="宋体"/>
            <charset val="134"/>
          </rPr>
          <t>柯露茜:</t>
        </r>
        <r>
          <rPr>
            <sz val="9"/>
            <rFont val="宋体"/>
            <charset val="134"/>
          </rPr>
          <t xml:space="preserve">
工程量</t>
        </r>
      </text>
    </comment>
    <comment ref="K55" authorId="0">
      <text>
        <r>
          <rPr>
            <b/>
            <sz val="9"/>
            <rFont val="宋体"/>
            <charset val="134"/>
          </rPr>
          <t>柯露茜:</t>
        </r>
        <r>
          <rPr>
            <sz val="9"/>
            <rFont val="宋体"/>
            <charset val="134"/>
          </rPr>
          <t xml:space="preserve">
工程量</t>
        </r>
      </text>
    </comment>
    <comment ref="K62" authorId="0">
      <text>
        <r>
          <rPr>
            <b/>
            <sz val="9"/>
            <rFont val="宋体"/>
            <charset val="134"/>
          </rPr>
          <t>柯露茜:</t>
        </r>
        <r>
          <rPr>
            <sz val="9"/>
            <rFont val="宋体"/>
            <charset val="134"/>
          </rPr>
          <t xml:space="preserve">
提供实施方案</t>
        </r>
      </text>
    </comment>
    <comment ref="K64" authorId="0">
      <text>
        <r>
          <rPr>
            <b/>
            <sz val="9"/>
            <rFont val="宋体"/>
            <charset val="134"/>
          </rPr>
          <t>柯露茜:</t>
        </r>
        <r>
          <rPr>
            <sz val="9"/>
            <rFont val="宋体"/>
            <charset val="134"/>
          </rPr>
          <t xml:space="preserve">
工程量</t>
        </r>
      </text>
    </comment>
    <comment ref="K72" authorId="0">
      <text>
        <r>
          <rPr>
            <b/>
            <sz val="9"/>
            <rFont val="宋体"/>
            <charset val="134"/>
          </rPr>
          <t>柯露茜:</t>
        </r>
        <r>
          <rPr>
            <sz val="9"/>
            <rFont val="宋体"/>
            <charset val="134"/>
          </rPr>
          <t xml:space="preserve">
工程量</t>
        </r>
      </text>
    </comment>
    <comment ref="K80" authorId="0">
      <text>
        <r>
          <rPr>
            <b/>
            <sz val="9"/>
            <rFont val="宋体"/>
            <charset val="134"/>
          </rPr>
          <t>柯露茜:</t>
        </r>
        <r>
          <rPr>
            <sz val="9"/>
            <rFont val="宋体"/>
            <charset val="134"/>
          </rPr>
          <t xml:space="preserve">
调整至基础设施</t>
        </r>
      </text>
    </comment>
    <comment ref="K81" authorId="0">
      <text>
        <r>
          <rPr>
            <b/>
            <sz val="9"/>
            <rFont val="宋体"/>
            <charset val="134"/>
          </rPr>
          <t>柯露茜:</t>
        </r>
        <r>
          <rPr>
            <sz val="9"/>
            <rFont val="宋体"/>
            <charset val="134"/>
          </rPr>
          <t xml:space="preserve">
调整至基础设施</t>
        </r>
      </text>
    </comment>
    <comment ref="K89" authorId="0">
      <text>
        <r>
          <rPr>
            <b/>
            <sz val="9"/>
            <rFont val="宋体"/>
            <charset val="134"/>
          </rPr>
          <t>柯露茜:</t>
        </r>
        <r>
          <rPr>
            <sz val="9"/>
            <rFont val="宋体"/>
            <charset val="134"/>
          </rPr>
          <t xml:space="preserve">
调整至基础设施</t>
        </r>
      </text>
    </comment>
    <comment ref="K95" authorId="0">
      <text>
        <r>
          <rPr>
            <b/>
            <sz val="9"/>
            <rFont val="宋体"/>
            <charset val="134"/>
          </rPr>
          <t>柯露茜:</t>
        </r>
        <r>
          <rPr>
            <sz val="9"/>
            <rFont val="宋体"/>
            <charset val="134"/>
          </rPr>
          <t xml:space="preserve">
调整至基础设施</t>
        </r>
      </text>
    </comment>
    <comment ref="K96" authorId="0">
      <text>
        <r>
          <rPr>
            <b/>
            <sz val="9"/>
            <rFont val="宋体"/>
            <charset val="134"/>
          </rPr>
          <t>柯露茜:</t>
        </r>
        <r>
          <rPr>
            <sz val="9"/>
            <rFont val="宋体"/>
            <charset val="134"/>
          </rPr>
          <t xml:space="preserve">
红字部分不安排或者调整至基础设施</t>
        </r>
      </text>
    </comment>
    <comment ref="K100" authorId="0">
      <text>
        <r>
          <rPr>
            <b/>
            <sz val="9"/>
            <rFont val="宋体"/>
            <charset val="134"/>
          </rPr>
          <t>柯露茜:</t>
        </r>
        <r>
          <rPr>
            <sz val="9"/>
            <rFont val="宋体"/>
            <charset val="134"/>
          </rPr>
          <t xml:space="preserve">
工程量</t>
        </r>
      </text>
    </comment>
    <comment ref="K102" authorId="0">
      <text>
        <r>
          <rPr>
            <b/>
            <sz val="9"/>
            <rFont val="宋体"/>
            <charset val="134"/>
          </rPr>
          <t>柯露茜:</t>
        </r>
        <r>
          <rPr>
            <sz val="9"/>
            <rFont val="宋体"/>
            <charset val="134"/>
          </rPr>
          <t xml:space="preserve">
调整至基础设施</t>
        </r>
      </text>
    </comment>
    <comment ref="K103" authorId="0">
      <text>
        <r>
          <rPr>
            <b/>
            <sz val="9"/>
            <rFont val="宋体"/>
            <charset val="134"/>
          </rPr>
          <t>柯露茜:</t>
        </r>
        <r>
          <rPr>
            <sz val="9"/>
            <rFont val="宋体"/>
            <charset val="134"/>
          </rPr>
          <t xml:space="preserve">
工程量</t>
        </r>
      </text>
    </comment>
    <comment ref="K120" authorId="0">
      <text>
        <r>
          <rPr>
            <b/>
            <sz val="9"/>
            <rFont val="宋体"/>
            <charset val="134"/>
          </rPr>
          <t>柯露茜:</t>
        </r>
        <r>
          <rPr>
            <sz val="9"/>
            <rFont val="宋体"/>
            <charset val="134"/>
          </rPr>
          <t xml:space="preserve">
调整至基础设施</t>
        </r>
      </text>
    </comment>
    <comment ref="K127" authorId="0">
      <text>
        <r>
          <rPr>
            <b/>
            <sz val="9"/>
            <rFont val="宋体"/>
            <charset val="134"/>
          </rPr>
          <t>柯露茜:</t>
        </r>
        <r>
          <rPr>
            <sz val="9"/>
            <rFont val="宋体"/>
            <charset val="134"/>
          </rPr>
          <t xml:space="preserve">
调整至基础设施</t>
        </r>
      </text>
    </comment>
    <comment ref="K133" authorId="0">
      <text>
        <r>
          <rPr>
            <b/>
            <sz val="9"/>
            <rFont val="宋体"/>
            <charset val="134"/>
          </rPr>
          <t>柯露茜:</t>
        </r>
        <r>
          <rPr>
            <sz val="9"/>
            <rFont val="宋体"/>
            <charset val="134"/>
          </rPr>
          <t xml:space="preserve">
调整至基础设施</t>
        </r>
      </text>
    </comment>
    <comment ref="K134" authorId="0">
      <text>
        <r>
          <rPr>
            <b/>
            <sz val="9"/>
            <rFont val="宋体"/>
            <charset val="134"/>
          </rPr>
          <t>柯露茜:</t>
        </r>
        <r>
          <rPr>
            <sz val="9"/>
            <rFont val="宋体"/>
            <charset val="134"/>
          </rPr>
          <t xml:space="preserve">
红字部分不安排或者调整至基础设施，其余补充工程量</t>
        </r>
      </text>
    </comment>
    <comment ref="K135" authorId="0">
      <text>
        <r>
          <rPr>
            <b/>
            <sz val="9"/>
            <rFont val="宋体"/>
            <charset val="134"/>
          </rPr>
          <t>柯露茜:</t>
        </r>
        <r>
          <rPr>
            <sz val="9"/>
            <rFont val="宋体"/>
            <charset val="134"/>
          </rPr>
          <t xml:space="preserve">
工程量</t>
        </r>
      </text>
    </comment>
    <comment ref="K142" authorId="0">
      <text>
        <r>
          <rPr>
            <b/>
            <sz val="9"/>
            <rFont val="宋体"/>
            <charset val="134"/>
          </rPr>
          <t>柯露茜:</t>
        </r>
        <r>
          <rPr>
            <sz val="9"/>
            <rFont val="宋体"/>
            <charset val="134"/>
          </rPr>
          <t xml:space="preserve">
调整至基础设施</t>
        </r>
      </text>
    </comment>
    <comment ref="K145" authorId="0">
      <text>
        <r>
          <rPr>
            <b/>
            <sz val="9"/>
            <rFont val="宋体"/>
            <charset val="134"/>
          </rPr>
          <t>柯露茜:</t>
        </r>
        <r>
          <rPr>
            <sz val="9"/>
            <rFont val="宋体"/>
            <charset val="134"/>
          </rPr>
          <t xml:space="preserve">
调整至基础设施</t>
        </r>
      </text>
    </comment>
    <comment ref="K147" authorId="0">
      <text>
        <r>
          <rPr>
            <b/>
            <sz val="9"/>
            <rFont val="宋体"/>
            <charset val="134"/>
          </rPr>
          <t>柯露茜:</t>
        </r>
        <r>
          <rPr>
            <sz val="9"/>
            <rFont val="宋体"/>
            <charset val="134"/>
          </rPr>
          <t xml:space="preserve">
调整至基础设施</t>
        </r>
      </text>
    </comment>
    <comment ref="K151" authorId="0">
      <text>
        <r>
          <rPr>
            <b/>
            <sz val="9"/>
            <rFont val="宋体"/>
            <charset val="134"/>
          </rPr>
          <t>柯露茜:</t>
        </r>
        <r>
          <rPr>
            <sz val="9"/>
            <rFont val="宋体"/>
            <charset val="134"/>
          </rPr>
          <t xml:space="preserve">
调整至基础设施</t>
        </r>
      </text>
    </comment>
    <comment ref="K152" authorId="0">
      <text>
        <r>
          <rPr>
            <b/>
            <sz val="9"/>
            <rFont val="宋体"/>
            <charset val="134"/>
          </rPr>
          <t>柯露茜:</t>
        </r>
        <r>
          <rPr>
            <sz val="9"/>
            <rFont val="宋体"/>
            <charset val="134"/>
          </rPr>
          <t xml:space="preserve">
工程量</t>
        </r>
      </text>
    </comment>
    <comment ref="K154" authorId="0">
      <text>
        <r>
          <rPr>
            <b/>
            <sz val="9"/>
            <rFont val="宋体"/>
            <charset val="134"/>
          </rPr>
          <t>柯露茜:</t>
        </r>
        <r>
          <rPr>
            <sz val="9"/>
            <rFont val="宋体"/>
            <charset val="134"/>
          </rPr>
          <t xml:space="preserve">
工程量</t>
        </r>
      </text>
    </comment>
    <comment ref="K160" authorId="0">
      <text>
        <r>
          <rPr>
            <b/>
            <sz val="9"/>
            <rFont val="宋体"/>
            <charset val="134"/>
          </rPr>
          <t>柯露茜:</t>
        </r>
        <r>
          <rPr>
            <sz val="9"/>
            <rFont val="宋体"/>
            <charset val="134"/>
          </rPr>
          <t xml:space="preserve">
工程量</t>
        </r>
      </text>
    </comment>
    <comment ref="K162" authorId="0">
      <text>
        <r>
          <rPr>
            <b/>
            <sz val="9"/>
            <rFont val="宋体"/>
            <charset val="134"/>
          </rPr>
          <t>柯露茜:</t>
        </r>
        <r>
          <rPr>
            <sz val="9"/>
            <rFont val="宋体"/>
            <charset val="134"/>
          </rPr>
          <t xml:space="preserve">
调整至基础设施</t>
        </r>
      </text>
    </comment>
    <comment ref="K166" authorId="0">
      <text>
        <r>
          <rPr>
            <b/>
            <sz val="9"/>
            <rFont val="宋体"/>
            <charset val="134"/>
          </rPr>
          <t>柯露茜:</t>
        </r>
        <r>
          <rPr>
            <sz val="9"/>
            <rFont val="宋体"/>
            <charset val="134"/>
          </rPr>
          <t xml:space="preserve">
调整至基础设施</t>
        </r>
      </text>
    </comment>
    <comment ref="K169" authorId="0">
      <text>
        <r>
          <rPr>
            <b/>
            <sz val="9"/>
            <rFont val="宋体"/>
            <charset val="134"/>
          </rPr>
          <t>柯露茜:</t>
        </r>
        <r>
          <rPr>
            <sz val="9"/>
            <rFont val="宋体"/>
            <charset val="134"/>
          </rPr>
          <t xml:space="preserve">
调整至基础设施</t>
        </r>
      </text>
    </comment>
    <comment ref="K173" authorId="0">
      <text>
        <r>
          <rPr>
            <b/>
            <sz val="9"/>
            <rFont val="宋体"/>
            <charset val="134"/>
          </rPr>
          <t>柯露茜:</t>
        </r>
        <r>
          <rPr>
            <sz val="9"/>
            <rFont val="宋体"/>
            <charset val="134"/>
          </rPr>
          <t xml:space="preserve">
调整至基础设施，同时监测相关不安排</t>
        </r>
      </text>
    </comment>
    <comment ref="K179" authorId="0">
      <text>
        <r>
          <rPr>
            <b/>
            <sz val="9"/>
            <rFont val="宋体"/>
            <charset val="134"/>
          </rPr>
          <t>柯露茜:</t>
        </r>
        <r>
          <rPr>
            <sz val="9"/>
            <rFont val="宋体"/>
            <charset val="134"/>
          </rPr>
          <t xml:space="preserve">
调整至基础设施</t>
        </r>
      </text>
    </comment>
    <comment ref="K186" authorId="0">
      <text>
        <r>
          <rPr>
            <b/>
            <sz val="9"/>
            <rFont val="宋体"/>
            <charset val="134"/>
          </rPr>
          <t>柯露茜:</t>
        </r>
        <r>
          <rPr>
            <sz val="9"/>
            <rFont val="宋体"/>
            <charset val="134"/>
          </rPr>
          <t xml:space="preserve">
调整至基础设施</t>
        </r>
      </text>
    </comment>
    <comment ref="K190" authorId="0">
      <text>
        <r>
          <rPr>
            <b/>
            <sz val="9"/>
            <rFont val="宋体"/>
            <charset val="134"/>
          </rPr>
          <t>柯露茜:</t>
        </r>
        <r>
          <rPr>
            <sz val="9"/>
            <rFont val="宋体"/>
            <charset val="134"/>
          </rPr>
          <t xml:space="preserve">
调整至基础设施</t>
        </r>
      </text>
    </comment>
    <comment ref="K191" authorId="0">
      <text>
        <r>
          <rPr>
            <b/>
            <sz val="9"/>
            <rFont val="宋体"/>
            <charset val="134"/>
          </rPr>
          <t>柯露茜:</t>
        </r>
        <r>
          <rPr>
            <sz val="9"/>
            <rFont val="宋体"/>
            <charset val="134"/>
          </rPr>
          <t xml:space="preserve">
工程量</t>
        </r>
      </text>
    </comment>
    <comment ref="Y198" authorId="0">
      <text>
        <r>
          <rPr>
            <b/>
            <sz val="9"/>
            <rFont val="宋体"/>
            <charset val="134"/>
          </rPr>
          <t>柯露茜:</t>
        </r>
        <r>
          <rPr>
            <sz val="9"/>
            <rFont val="宋体"/>
            <charset val="134"/>
          </rPr>
          <t xml:space="preserve">
脱贫人口不受益吗？方式呢？</t>
        </r>
      </text>
    </comment>
    <comment ref="K205" authorId="0">
      <text>
        <r>
          <rPr>
            <b/>
            <sz val="9"/>
            <rFont val="宋体"/>
            <charset val="134"/>
          </rPr>
          <t>柯露茜:</t>
        </r>
        <r>
          <rPr>
            <sz val="9"/>
            <rFont val="宋体"/>
            <charset val="134"/>
          </rPr>
          <t xml:space="preserve">
基地外就不要安排或者转基础设施</t>
        </r>
      </text>
    </comment>
    <comment ref="K210" authorId="0">
      <text>
        <r>
          <rPr>
            <b/>
            <sz val="9"/>
            <rFont val="宋体"/>
            <charset val="134"/>
          </rPr>
          <t>柯露茜:</t>
        </r>
        <r>
          <rPr>
            <sz val="9"/>
            <rFont val="宋体"/>
            <charset val="134"/>
          </rPr>
          <t xml:space="preserve">
调整至基础设施</t>
        </r>
      </text>
    </comment>
    <comment ref="K214" authorId="0">
      <text>
        <r>
          <rPr>
            <b/>
            <sz val="9"/>
            <rFont val="宋体"/>
            <charset val="134"/>
          </rPr>
          <t>柯露茜:</t>
        </r>
        <r>
          <rPr>
            <sz val="9"/>
            <rFont val="宋体"/>
            <charset val="134"/>
          </rPr>
          <t xml:space="preserve">
调整至基础设施</t>
        </r>
      </text>
    </comment>
    <comment ref="K228" authorId="0">
      <text>
        <r>
          <rPr>
            <b/>
            <sz val="9"/>
            <rFont val="宋体"/>
            <charset val="134"/>
          </rPr>
          <t>柯露茜:</t>
        </r>
        <r>
          <rPr>
            <sz val="9"/>
            <rFont val="宋体"/>
            <charset val="134"/>
          </rPr>
          <t xml:space="preserve">
工程量</t>
        </r>
      </text>
    </comment>
    <comment ref="K234" authorId="0">
      <text>
        <r>
          <rPr>
            <b/>
            <sz val="9"/>
            <rFont val="宋体"/>
            <charset val="134"/>
          </rPr>
          <t>柯露茜:</t>
        </r>
        <r>
          <rPr>
            <sz val="9"/>
            <rFont val="宋体"/>
            <charset val="134"/>
          </rPr>
          <t xml:space="preserve">
工程量</t>
        </r>
      </text>
    </comment>
    <comment ref="K240" authorId="0">
      <text>
        <r>
          <rPr>
            <b/>
            <sz val="9"/>
            <rFont val="宋体"/>
            <charset val="134"/>
          </rPr>
          <t>柯露茜:</t>
        </r>
        <r>
          <rPr>
            <sz val="9"/>
            <rFont val="宋体"/>
            <charset val="134"/>
          </rPr>
          <t xml:space="preserve">
调整至基础设施</t>
        </r>
      </text>
    </comment>
    <comment ref="K241" authorId="0">
      <text>
        <r>
          <rPr>
            <b/>
            <sz val="9"/>
            <rFont val="宋体"/>
            <charset val="134"/>
          </rPr>
          <t>柯露茜:</t>
        </r>
        <r>
          <rPr>
            <sz val="9"/>
            <rFont val="宋体"/>
            <charset val="134"/>
          </rPr>
          <t xml:space="preserve">
调整至基础设施</t>
        </r>
      </text>
    </comment>
    <comment ref="K242" authorId="0">
      <text>
        <r>
          <rPr>
            <b/>
            <sz val="9"/>
            <rFont val="宋体"/>
            <charset val="134"/>
          </rPr>
          <t>柯露茜:</t>
        </r>
        <r>
          <rPr>
            <sz val="9"/>
            <rFont val="宋体"/>
            <charset val="134"/>
          </rPr>
          <t xml:space="preserve">
调整至基础设施</t>
        </r>
      </text>
    </comment>
    <comment ref="K261" authorId="0">
      <text>
        <r>
          <rPr>
            <b/>
            <sz val="9"/>
            <rFont val="宋体"/>
            <charset val="134"/>
          </rPr>
          <t>柯露茜:</t>
        </r>
        <r>
          <rPr>
            <sz val="9"/>
            <rFont val="宋体"/>
            <charset val="134"/>
          </rPr>
          <t xml:space="preserve">
红色部分不安排或者调整至基础设施</t>
        </r>
      </text>
    </comment>
    <comment ref="K268" authorId="0">
      <text>
        <r>
          <rPr>
            <b/>
            <sz val="9"/>
            <rFont val="宋体"/>
            <charset val="134"/>
          </rPr>
          <t>柯露茜:</t>
        </r>
        <r>
          <rPr>
            <sz val="9"/>
            <rFont val="宋体"/>
            <charset val="134"/>
          </rPr>
          <t xml:space="preserve">
工程量</t>
        </r>
      </text>
    </comment>
    <comment ref="K269" authorId="0">
      <text>
        <r>
          <rPr>
            <b/>
            <sz val="9"/>
            <rFont val="宋体"/>
            <charset val="134"/>
          </rPr>
          <t>柯露茜:</t>
        </r>
        <r>
          <rPr>
            <sz val="9"/>
            <rFont val="宋体"/>
            <charset val="134"/>
          </rPr>
          <t xml:space="preserve">
工程量</t>
        </r>
      </text>
    </comment>
    <comment ref="K278" authorId="0">
      <text>
        <r>
          <rPr>
            <b/>
            <sz val="9"/>
            <rFont val="宋体"/>
            <charset val="134"/>
          </rPr>
          <t>柯露茜:</t>
        </r>
        <r>
          <rPr>
            <sz val="9"/>
            <rFont val="宋体"/>
            <charset val="134"/>
          </rPr>
          <t xml:space="preserve">
调整至基础设施</t>
        </r>
      </text>
    </comment>
    <comment ref="K284" authorId="0">
      <text>
        <r>
          <rPr>
            <b/>
            <sz val="9"/>
            <rFont val="宋体"/>
            <charset val="134"/>
          </rPr>
          <t>柯露茜:</t>
        </r>
        <r>
          <rPr>
            <sz val="9"/>
            <rFont val="宋体"/>
            <charset val="134"/>
          </rPr>
          <t xml:space="preserve">
调整至基础设施</t>
        </r>
      </text>
    </comment>
    <comment ref="K285" authorId="0">
      <text>
        <r>
          <rPr>
            <b/>
            <sz val="9"/>
            <rFont val="宋体"/>
            <charset val="134"/>
          </rPr>
          <t>柯露茜:</t>
        </r>
        <r>
          <rPr>
            <sz val="9"/>
            <rFont val="宋体"/>
            <charset val="134"/>
          </rPr>
          <t xml:space="preserve">
调整至基础设施</t>
        </r>
      </text>
    </comment>
    <comment ref="K290" authorId="0">
      <text>
        <r>
          <rPr>
            <b/>
            <sz val="9"/>
            <rFont val="宋体"/>
            <charset val="134"/>
          </rPr>
          <t>柯露茜:</t>
        </r>
        <r>
          <rPr>
            <sz val="9"/>
            <rFont val="宋体"/>
            <charset val="134"/>
          </rPr>
          <t xml:space="preserve">
调整至基础设施</t>
        </r>
      </text>
    </comment>
    <comment ref="K295" authorId="0">
      <text>
        <r>
          <rPr>
            <b/>
            <sz val="9"/>
            <rFont val="宋体"/>
            <charset val="134"/>
          </rPr>
          <t>柯露茜:</t>
        </r>
        <r>
          <rPr>
            <sz val="9"/>
            <rFont val="宋体"/>
            <charset val="134"/>
          </rPr>
          <t xml:space="preserve">
45万元能做这么多事情啊？？</t>
        </r>
      </text>
    </comment>
    <comment ref="K296" authorId="0">
      <text>
        <r>
          <rPr>
            <b/>
            <sz val="9"/>
            <rFont val="宋体"/>
            <charset val="134"/>
          </rPr>
          <t>柯露茜:</t>
        </r>
        <r>
          <rPr>
            <sz val="9"/>
            <rFont val="宋体"/>
            <charset val="134"/>
          </rPr>
          <t xml:space="preserve">
调整至基础设施</t>
        </r>
      </text>
    </comment>
    <comment ref="K302" authorId="0">
      <text>
        <r>
          <rPr>
            <b/>
            <sz val="9"/>
            <rFont val="宋体"/>
            <charset val="134"/>
          </rPr>
          <t>柯露茜:</t>
        </r>
        <r>
          <rPr>
            <sz val="9"/>
            <rFont val="宋体"/>
            <charset val="134"/>
          </rPr>
          <t xml:space="preserve">
调整至基础设施</t>
        </r>
      </text>
    </comment>
    <comment ref="K308" authorId="0">
      <text>
        <r>
          <rPr>
            <b/>
            <sz val="9"/>
            <rFont val="宋体"/>
            <charset val="134"/>
          </rPr>
          <t>柯露茜:</t>
        </r>
        <r>
          <rPr>
            <sz val="9"/>
            <rFont val="宋体"/>
            <charset val="134"/>
          </rPr>
          <t xml:space="preserve">
调整至基础设施
</t>
        </r>
      </text>
    </comment>
    <comment ref="K314" authorId="0">
      <text>
        <r>
          <rPr>
            <b/>
            <sz val="9"/>
            <rFont val="宋体"/>
            <charset val="134"/>
          </rPr>
          <t>柯露茜:</t>
        </r>
        <r>
          <rPr>
            <sz val="9"/>
            <rFont val="宋体"/>
            <charset val="134"/>
          </rPr>
          <t xml:space="preserve">
工程量</t>
        </r>
      </text>
    </comment>
    <comment ref="K315" authorId="0">
      <text>
        <r>
          <rPr>
            <b/>
            <sz val="9"/>
            <rFont val="宋体"/>
            <charset val="134"/>
          </rPr>
          <t>柯露茜:</t>
        </r>
        <r>
          <rPr>
            <sz val="9"/>
            <rFont val="宋体"/>
            <charset val="134"/>
          </rPr>
          <t xml:space="preserve">
调整至基础设施</t>
        </r>
      </text>
    </comment>
    <comment ref="K329" authorId="0">
      <text>
        <r>
          <rPr>
            <b/>
            <sz val="9"/>
            <rFont val="宋体"/>
            <charset val="134"/>
          </rPr>
          <t>柯露茜:</t>
        </r>
        <r>
          <rPr>
            <sz val="9"/>
            <rFont val="宋体"/>
            <charset val="134"/>
          </rPr>
          <t xml:space="preserve">
工程量</t>
        </r>
      </text>
    </comment>
    <comment ref="K331" authorId="0">
      <text>
        <r>
          <rPr>
            <b/>
            <sz val="9"/>
            <rFont val="宋体"/>
            <charset val="134"/>
          </rPr>
          <t>柯露茜:</t>
        </r>
        <r>
          <rPr>
            <sz val="9"/>
            <rFont val="宋体"/>
            <charset val="134"/>
          </rPr>
          <t xml:space="preserve">
基地内还是外？</t>
        </r>
      </text>
    </comment>
    <comment ref="K376" authorId="0">
      <text>
        <r>
          <rPr>
            <b/>
            <sz val="9"/>
            <rFont val="宋体"/>
            <charset val="134"/>
          </rPr>
          <t>柯露茜:</t>
        </r>
        <r>
          <rPr>
            <sz val="9"/>
            <rFont val="宋体"/>
            <charset val="134"/>
          </rPr>
          <t xml:space="preserve">
红字部分删除，举一反三</t>
        </r>
      </text>
    </comment>
  </commentList>
</comments>
</file>

<file path=xl/sharedStrings.xml><?xml version="1.0" encoding="utf-8"?>
<sst xmlns="http://schemas.openxmlformats.org/spreadsheetml/2006/main" count="12387" uniqueCount="1762">
  <si>
    <t>附件1</t>
  </si>
  <si>
    <t>会昌县2023年统筹整合财政涉农资金台账</t>
  </si>
  <si>
    <t>单位：万元</t>
  </si>
  <si>
    <t>资金来源</t>
  </si>
  <si>
    <t>计划整合资金规模</t>
  </si>
  <si>
    <t>项目安排</t>
  </si>
  <si>
    <t>序号</t>
  </si>
  <si>
    <t>原支出功能科目</t>
  </si>
  <si>
    <t>资金名称</t>
  </si>
  <si>
    <t>文件字号</t>
  </si>
  <si>
    <t>资金归口管理部门</t>
  </si>
  <si>
    <t>年度预算指标数</t>
  </si>
  <si>
    <t>涉农资金整合目录代码</t>
  </si>
  <si>
    <t>下达金额</t>
  </si>
  <si>
    <t>支出功能科目</t>
  </si>
  <si>
    <t>项目名称</t>
  </si>
  <si>
    <t>金额</t>
  </si>
  <si>
    <t>责任单位</t>
  </si>
  <si>
    <t>备注</t>
  </si>
  <si>
    <t>合计</t>
  </si>
  <si>
    <t>中央</t>
  </si>
  <si>
    <t>省级</t>
  </si>
  <si>
    <t>市级</t>
  </si>
  <si>
    <t>县级</t>
  </si>
  <si>
    <t>2023年中央财政衔接推进乡村振兴补助资金</t>
  </si>
  <si>
    <t>赣财乡振指〔2022〕15号</t>
  </si>
  <si>
    <t>乡村振兴局</t>
  </si>
  <si>
    <t>产业发展</t>
  </si>
  <si>
    <t>帮扶车间（特色手工基地）建设</t>
  </si>
  <si>
    <t>农业农村局</t>
  </si>
  <si>
    <t>产业路、资源路、旅游路建设</t>
  </si>
  <si>
    <t>产业园（区）</t>
  </si>
  <si>
    <t>光伏电站建设</t>
  </si>
  <si>
    <t>发改委</t>
  </si>
  <si>
    <t>加工业</t>
  </si>
  <si>
    <t>农产品仓储保鲜冷链基础设施建设</t>
  </si>
  <si>
    <t>农业社会化服务</t>
  </si>
  <si>
    <t>品牌打造和展销平台</t>
  </si>
  <si>
    <t>市场建设和农村物流</t>
  </si>
  <si>
    <t>小额贷款贴息</t>
  </si>
  <si>
    <t>休闲农业与乡村旅游</t>
  </si>
  <si>
    <t>养殖业基地</t>
  </si>
  <si>
    <t>智慧农业</t>
  </si>
  <si>
    <t>种植业基地</t>
  </si>
  <si>
    <t>巩固三保障成果</t>
  </si>
  <si>
    <t>农村危房改造等农房改造</t>
  </si>
  <si>
    <t>住建局</t>
  </si>
  <si>
    <t>享受“雨露计划”职业教育补助</t>
  </si>
  <si>
    <t>就业项目</t>
  </si>
  <si>
    <t>交通费补助</t>
  </si>
  <si>
    <t>乡村建设行动</t>
  </si>
  <si>
    <t>村容村貌提升</t>
  </si>
  <si>
    <t>农村道路建设（通村路、通户路、小型桥梁等）</t>
  </si>
  <si>
    <t>民宗局</t>
  </si>
  <si>
    <t>农村供水保障设施建设</t>
  </si>
  <si>
    <t>水利局</t>
  </si>
  <si>
    <t>农村污水治理</t>
  </si>
  <si>
    <t>其他</t>
  </si>
  <si>
    <t>小型农田水利设施建设</t>
  </si>
  <si>
    <t>易地搬迁后扶</t>
  </si>
  <si>
    <t>公共服务岗位</t>
  </si>
  <si>
    <t>2023年省级财政衔接推进乡村振兴补助资金</t>
  </si>
  <si>
    <t>赣财乡振指〔2022〕9号</t>
  </si>
  <si>
    <t>赣财乡振指〔2022〕11号</t>
  </si>
  <si>
    <t>就业服务中心</t>
  </si>
  <si>
    <t>交通运输局</t>
  </si>
  <si>
    <t>2023年中央农村综合改革转移支付</t>
  </si>
  <si>
    <t>赣市财农字〔2022〕137号</t>
  </si>
  <si>
    <t>2023年县级财政衔接推进乡村振兴资金</t>
  </si>
  <si>
    <t>会府发〔2023〕1号</t>
  </si>
  <si>
    <t>赣财乡振指〔2023〕1号</t>
  </si>
  <si>
    <t>2023年中央水利发展资金</t>
  </si>
  <si>
    <t>赣市财农字〔2023〕1号</t>
  </si>
  <si>
    <t>赣财乡振指〔2023〕6号</t>
  </si>
  <si>
    <t>2023年市级财政衔接推进乡村振兴补助资金</t>
  </si>
  <si>
    <t>赣市财农字〔2023〕64号</t>
  </si>
  <si>
    <t>果茶发展服务中心</t>
  </si>
  <si>
    <t>赣市财农字〔2023〕36 号</t>
  </si>
  <si>
    <t>附件2</t>
  </si>
  <si>
    <t>会昌县2023年统筹整合财政涉农资金项目汇总表</t>
  </si>
  <si>
    <t>乡镇</t>
  </si>
  <si>
    <t>项目数（个）</t>
  </si>
  <si>
    <t>金额（万元）</t>
  </si>
  <si>
    <t>产业项目金额（万元）</t>
  </si>
  <si>
    <t>产业占比（%）</t>
  </si>
  <si>
    <t>生产项目</t>
  </si>
  <si>
    <t>加工流通项目</t>
  </si>
  <si>
    <t>产业服务支撑项目</t>
  </si>
  <si>
    <t>金融保险配套项目</t>
  </si>
  <si>
    <t>务工补助</t>
  </si>
  <si>
    <t>农村基础设施含产业配套基础设施</t>
  </si>
  <si>
    <t>人居环境整治</t>
  </si>
  <si>
    <t>教育</t>
  </si>
  <si>
    <t>住房</t>
  </si>
  <si>
    <t>公益性岗位</t>
  </si>
  <si>
    <t>农村垃圾治理</t>
  </si>
  <si>
    <t>各乡镇</t>
  </si>
  <si>
    <t>县级奖补</t>
  </si>
  <si>
    <t>白鹅乡</t>
  </si>
  <si>
    <t>城市社区</t>
  </si>
  <si>
    <t>洞头乡</t>
  </si>
  <si>
    <t>富城乡</t>
  </si>
  <si>
    <t>高排乡</t>
  </si>
  <si>
    <t>筠门岭镇</t>
  </si>
  <si>
    <t>麻州镇</t>
  </si>
  <si>
    <t>清溪乡</t>
  </si>
  <si>
    <t>文武坝镇</t>
  </si>
  <si>
    <t>西江镇</t>
  </si>
  <si>
    <t>小密乡</t>
  </si>
  <si>
    <t>晓龙乡</t>
  </si>
  <si>
    <t>永隆乡</t>
  </si>
  <si>
    <t>右水乡</t>
  </si>
  <si>
    <t>站塘乡</t>
  </si>
  <si>
    <t>中村乡</t>
  </si>
  <si>
    <t>周田镇</t>
  </si>
  <si>
    <t>珠兰乡</t>
  </si>
  <si>
    <t>庄埠乡</t>
  </si>
  <si>
    <t>庄口镇</t>
  </si>
  <si>
    <t>附件3</t>
  </si>
  <si>
    <t>会昌县2023年统筹整合财政涉农资金项目明细表</t>
  </si>
  <si>
    <t>项目计划实施年度</t>
  </si>
  <si>
    <t>建设性质（新建/续建）</t>
  </si>
  <si>
    <t>时间进度
（建设起止年月）</t>
  </si>
  <si>
    <t>实施地点</t>
  </si>
  <si>
    <t>建设任务（内容）</t>
  </si>
  <si>
    <t>资金来源文号</t>
  </si>
  <si>
    <t>资金类别</t>
  </si>
  <si>
    <t>资金文件涉及金额（万元）</t>
  </si>
  <si>
    <t>补助标准</t>
  </si>
  <si>
    <t>建设规模</t>
  </si>
  <si>
    <t>项目类别（请筛选）</t>
  </si>
  <si>
    <t>资金规模和筹资方式</t>
  </si>
  <si>
    <t>绩效目标</t>
  </si>
  <si>
    <t>县（市）区</t>
  </si>
  <si>
    <t>乡（镇）</t>
  </si>
  <si>
    <t>村</t>
  </si>
  <si>
    <t>是否重点帮扶村</t>
  </si>
  <si>
    <t>单位</t>
  </si>
  <si>
    <t>数量</t>
  </si>
  <si>
    <t>类别Ⅰ</t>
  </si>
  <si>
    <t>类别Ⅱ</t>
  </si>
  <si>
    <t>类别Ⅲ</t>
  </si>
  <si>
    <t>总投资（万元）</t>
  </si>
  <si>
    <t>其中：财政衔接推进乡村振兴补助资金</t>
  </si>
  <si>
    <t>其中：整合财政涉农资金</t>
  </si>
  <si>
    <t>效益指标（带农联农效果）</t>
  </si>
  <si>
    <t>产出指标（项目产出成果）</t>
  </si>
  <si>
    <t>受益
户数
（户）</t>
  </si>
  <si>
    <t>受益
人口数
（人）</t>
  </si>
  <si>
    <t>满意度指标</t>
  </si>
  <si>
    <t>项目主管单位</t>
  </si>
  <si>
    <t>项目实施单位</t>
  </si>
  <si>
    <t>后续管护单位</t>
  </si>
  <si>
    <t>2023年</t>
  </si>
  <si>
    <t>全县脱贫户，边缘易致贫户、突发严重困难户小额信贷（含“产业扶贫信贷通”及“农业产业振兴通”）到户贴息</t>
  </si>
  <si>
    <t>新建</t>
  </si>
  <si>
    <t>2023年1月至2023年12月</t>
  </si>
  <si>
    <t>会昌县</t>
  </si>
  <si>
    <t>全县脱贫户，边缘易致贫户、突发严重困难户小额信贷（含“产业扶贫信贷通”及“农业产业振兴通”）贷款给予100%贴息</t>
  </si>
  <si>
    <t>县级资金</t>
  </si>
  <si>
    <t>扶贫发展</t>
  </si>
  <si>
    <t>全额补助</t>
  </si>
  <si>
    <t>人</t>
  </si>
  <si>
    <t>通过金融扶持手段，激发脱贫人口和监测人口内生动力，通过自主发展产业提高收入,户均增收600元以上。</t>
  </si>
  <si>
    <t>≥92%</t>
  </si>
  <si>
    <t>各乡（镇）人民政府</t>
  </si>
  <si>
    <t>跨省就业务工交通补贴</t>
  </si>
  <si>
    <t>对省外务工脱贫劳动力（含监测对象）进行一次性交通补贴</t>
  </si>
  <si>
    <t>省级资金</t>
  </si>
  <si>
    <t>鼓励脱贫户和三类人群外出务工就业，引导外出务工人员稳岗就业，实现务工收入增加，户均增收500元以上。</t>
  </si>
  <si>
    <t>全县脱贫户监测户“雨露计划”学历教育培训补助项目</t>
  </si>
  <si>
    <t>贫困户“雨露计划”学历教育培训到户补助项目</t>
  </si>
  <si>
    <t>中央资金</t>
  </si>
  <si>
    <t>户</t>
  </si>
  <si>
    <t>提高脱贫和监测人口劳动技能的积极性，提高发展能力，帮助实现稳定就业，户均增收3000元以上。</t>
  </si>
  <si>
    <t>易地搬迁安置点社区公益性岗位管理人员补助</t>
  </si>
  <si>
    <t>续建</t>
  </si>
  <si>
    <t>1.500人以上的安置点（城北小区、台商园小区、站塘乡圩镇安置点）各补助2名，其它500人以下的15个安置点各补助1名，补助标准为1800元/人/月；2.800人以上的安置点（台商园小区）配备妇女楼栋长3名、200人以上的6个安置点（城北小区、贡江花苑、站塘乡圩镇、右水乡圩镇、文武坝古坊村中坡垅、周田镇九二安置点）各2名，200人以下的11个安置点各1名，补助标准为200元/人/月）</t>
  </si>
  <si>
    <t>易地搬迁后扶II</t>
  </si>
  <si>
    <t>项目实施后，加强全县易地搬迁安置点公共管理，强化社区综合治理，服务搬迁群众，增强群众幸福感、获得感，提高搬迁群众满意度。</t>
  </si>
  <si>
    <t>全县脱贫户，边缘易致贫户、突发严重困难户（未消除风险）自主发展产业到户奖补</t>
  </si>
  <si>
    <t>通过政府奖补引导脱贫人口和监测户自主发展产业，激发其内生动力，稳定收入，将有效巩固拓展脱贫攻坚成果</t>
  </si>
  <si>
    <t>全县脱贫户，边缘易致贫户、突发严重困难户（未消除风险）庭院经济发展奖补</t>
  </si>
  <si>
    <t>项目实施后，激发全县脱贫户、边缘易致贫户、突发严重困难户（未消除风险）发展庭院产业积极性，促进产业增收，受脱贫户10000万户，户均增收1000元以上。</t>
  </si>
  <si>
    <t>会昌县赣南脐橙水肥一体化建设项目</t>
  </si>
  <si>
    <t>2023年4月至2023年12月</t>
  </si>
  <si>
    <t>243个行政村</t>
  </si>
  <si>
    <t>在全县推广脐橙水肥一体化应用技术，对脱贫户、监测对象和联农带农利益联结机制完善的种植大户、经营主体9500亩新安装水肥一体化设施的果园按配置类型I360元/亩、配置类型II300元/亩的标准进行补助。</t>
  </si>
  <si>
    <t>市级资金</t>
  </si>
  <si>
    <t>加快推进会昌县水肥一体化设施推广应用，引导鼓励企业、新型经营主体、种植户积极参与水肥一体化设施建设，提高水肥利用效率和实现节本增效，促进当地脱贫户、监测对象产业发展和务工就业。受益群众325户1462人，其中脱贫户124户558人，户均年增收5000元以上。</t>
  </si>
  <si>
    <t>农村分散式供水水质检测</t>
  </si>
  <si>
    <t>聘请第三方检测机构对全县供水人口100人以下的联户供水（包含乡、村两级自行修建的简易供水工程和单户式供水）的引山泉（溪）水、饮用井水（含水压井水）等分散式水样以行政村为单位，按“东、南、西、北、中”相对均匀布点的原则，在全县抽取约750户的水样进行32项常规水质指标检测，检测标准800元/份，合计总费用约60万元。</t>
  </si>
  <si>
    <t>加强对分散式供水的水质监测，依据《生活饮用水卫生标准》（GB 5749-2022）、《农村饮水安全评价准则》（T/CHES18-2018）相关规定，开展全县集中供水未覆盖的分散式供水户水质进行集中抽样检测，确保全县饮用分散式供水农户的饮水安全，持续巩固提升“三保障”成果。</t>
  </si>
  <si>
    <t>农机购置项目</t>
  </si>
  <si>
    <t>白鹅村</t>
  </si>
  <si>
    <t>省定</t>
  </si>
  <si>
    <t>购置农机8部，其中包括中型拖拉机、插秧机、无人机等7台及相关配件</t>
  </si>
  <si>
    <t>台</t>
  </si>
  <si>
    <t>有效提高当地农业产业机械化水平，提高生产效率，节约人工成本，提高亩均利润，促进当地群众发展壮大农业产业规模，可使32户（其中受益脱贫户18户）实现户均增收500元以上。</t>
  </si>
  <si>
    <t>白鹅村民委员会</t>
  </si>
  <si>
    <t>改建该水沟（含盖板）120m*1m*1m；新建挡墙70m*2.5m*1.5m</t>
  </si>
  <si>
    <t>米</t>
  </si>
  <si>
    <t>项目建成后，改善41户205人群众生活环境，消除安全隐患，改善群众生产条件。</t>
  </si>
  <si>
    <t>北片区灌溉水渠建设项目</t>
  </si>
  <si>
    <t>灌溉用涵管改造5处，简易水陂2处，连接处水渠4处共计300米</t>
  </si>
  <si>
    <t>解决220亩农田灌溉问题，实现亩产增收200斤及油菜增产50斤。</t>
  </si>
  <si>
    <t>谷物烘干设备购置</t>
  </si>
  <si>
    <t>丹坑村</t>
  </si>
  <si>
    <t>县定</t>
  </si>
  <si>
    <t>购置谷物烘干机1套，日烘干能力达到30吨</t>
  </si>
  <si>
    <t>套</t>
  </si>
  <si>
    <t>每年增加村集体收入约3万元，改善当地群众农业产业发展条件，节约人力成本，提高烘干效益，助力100户(其中脱贫户12户）农户节约生产成本300元/亩，户均增收1000元以上。</t>
  </si>
  <si>
    <t>丹坑村民委员会</t>
  </si>
  <si>
    <t>白鹅乡房屋安全改造项目</t>
  </si>
  <si>
    <t>各村</t>
  </si>
  <si>
    <t>帮助解决脱贫户安全住房修缮、改造1340平米。</t>
  </si>
  <si>
    <t>解决脱贫户7户丹坑村李石秀，温年发等解决住房安全问题。</t>
  </si>
  <si>
    <t>白鹅乡人民政府</t>
  </si>
  <si>
    <t>各村民委员会</t>
  </si>
  <si>
    <t>良屋至梓坑片区耕地撂荒复垦项目</t>
  </si>
  <si>
    <t>良屋村、角屋村、罗屋村、下安村、洋口村、水东村、梓坑村、九岭村、白鹅村</t>
  </si>
  <si>
    <t>良屋村撂荒复垦80亩，角屋村撂荒复垦80亩，罗屋村撂荒复垦60亩，下安村撂荒复垦50亩，洋口村撂荒复垦80亩，水东村撂荒复垦80亩，梓坑村撂荒复垦40亩，九岭村撂荒复垦40亩，白鹅村撂荒复垦160亩</t>
  </si>
  <si>
    <t>亩</t>
  </si>
  <si>
    <t>项目实施后，扩大当地粮食产业种植面积，壮大粮食产业发展规模，带动当地农户产业和就业创收，受益群众503户（其中脱贫户和监测户121户），每年户均增收500元以上。</t>
  </si>
  <si>
    <t>新建产业灌溉水陂项目</t>
  </si>
  <si>
    <t>罗屋村</t>
  </si>
  <si>
    <t>30亩萝卜种植基地建设十八工组新建水陂1座长5.5米*高4米*宽1米；小坝组新建水陂1座：长5.5米*高4米*宽1米</t>
  </si>
  <si>
    <t>中央统筹</t>
  </si>
  <si>
    <t>农村综合改革转移支付</t>
  </si>
  <si>
    <t>座</t>
  </si>
  <si>
    <t>为35户70亩萝卜种植基地解决农业灌溉用水，实现亩产增收，节约生产成本，提高农户种植积极性，带动农户35户150人增收500元，其中脱贫户16户54人。</t>
  </si>
  <si>
    <t>罗屋村民委员会</t>
  </si>
  <si>
    <t>烤房维修项目</t>
  </si>
  <si>
    <t>维修烤房22间</t>
  </si>
  <si>
    <t>间</t>
  </si>
  <si>
    <t>完善烟叶产业产地初加工基础设施，改善烟叶生产条件，提高生产效益，激发群众发展烟叶产业的积极性，壮大烟叶产业种植规模，产业带动及务工就业受益脱贫户19户77人，户均增收1.5万元。</t>
  </si>
  <si>
    <t>油菜种植基地配套设施建设</t>
  </si>
  <si>
    <t>狮子村</t>
  </si>
  <si>
    <t>50亩油菜种植基地新建泵房一座，抗旱简易蓄水池2个20m³。</t>
  </si>
  <si>
    <t>m³</t>
  </si>
  <si>
    <t>解决120亩农田灌溉问题，实现亩产增收200斤，户均增收300斤，提高农户种植积极性，带动农户80户360人增收500元其中脱贫户32户145人。</t>
  </si>
  <si>
    <t>狮子村民委员会</t>
  </si>
  <si>
    <t>购置农机9部，其中包括收割机、抽水机等12部及相关配件</t>
  </si>
  <si>
    <t>有效提高当地农业产业机械化水平，提高生产效率，节约人工成本，提高亩均利润，促进当地群众发展壮大农业产业规模，可使32户（其中受益脱贫户19户）实现户均增收500元以上。</t>
  </si>
  <si>
    <t>白鹅乡下安村饮水保障工程</t>
  </si>
  <si>
    <t>下安村</t>
  </si>
  <si>
    <t>否</t>
  </si>
  <si>
    <t>新建取水水陂一座，铺设50-75mm管道4900米，一体化过滤设备一套，15m3不锈钢水箱1座。</t>
  </si>
  <si>
    <t>农村供水保障设施建设，提升白鹅乡下安村饮水保障问题，受益农户数125户567人</t>
  </si>
  <si>
    <t>县水利局</t>
  </si>
  <si>
    <t>下安村民委员会</t>
  </si>
  <si>
    <t>朱场至老屋下安全挡墙工程</t>
  </si>
  <si>
    <t>中心村</t>
  </si>
  <si>
    <t>朱场至老屋下门口安全挡墙总长300米，宽0.8米，高2米，用干砌石成。</t>
  </si>
  <si>
    <t>确保行人安全，同时保护好农田170亩粮田。</t>
  </si>
  <si>
    <t>中心村民委员会</t>
  </si>
  <si>
    <t>购置抽水机5部、收割机拖车1部，收割机械2部</t>
  </si>
  <si>
    <t>预计增加村集体经济收入2万余元，延长粮食生产产业链，提高产品附加值，增加种植户收益，受益农户24户（其中脱贫户11户），每年户均增收1000余元</t>
  </si>
  <si>
    <t>白鹅小流域（中心村）治理</t>
  </si>
  <si>
    <t>挡土墙860m，厚碎石生产路50m，旧挡墙修复压顶130米，河道整治392米，浆砌石台阶5座等。</t>
  </si>
  <si>
    <t>水土保持</t>
  </si>
  <si>
    <t>公顷</t>
  </si>
  <si>
    <t>完善水土保持设施建设，缓解水土流失侵害，提升抗自然灾害能力，可使69户251人（其中脱贫户7户35人）免于水土流失危害</t>
  </si>
  <si>
    <t>水土保持中心</t>
  </si>
  <si>
    <t>白鹅小流域果园水土保持治理</t>
  </si>
  <si>
    <t>中心村、河迳村</t>
  </si>
  <si>
    <t>新建排灌渠3.58千米，沉沙池48个，蓄水池6个，涵管240米，新建田间道路5.28千米，太阳能灭虫灯40盏。</t>
  </si>
  <si>
    <t>完善水土保持设施建设，缓解水土流失侵害，提升抗自然灾害能力，可使55户217人（其中脱贫户5户21人）免于水土流失危害</t>
  </si>
  <si>
    <t>中心至丹坑片区耕地撂荒复垦项目</t>
  </si>
  <si>
    <t>中心村、河迳村、狮子村、丹坑村</t>
  </si>
  <si>
    <t>中心村撂荒复垦90亩，河迳村撂荒复垦50亩，狮子村撂荒复垦260亩，丹坑村撂荒复垦320亩</t>
  </si>
  <si>
    <t>项目实施后，扩大当地粮食产业种植面积，壮大粮食产业发展规模，带动当地农户产业和就业创收，受益群众534户（其中脱贫户和监测户134户），每年户均增收500元以上。</t>
  </si>
  <si>
    <t>油菜产业基地排灌站建设项目</t>
  </si>
  <si>
    <t>梓坑村</t>
  </si>
  <si>
    <t>市定</t>
  </si>
  <si>
    <t>50亩油菜种植基地新建白沙、大塘湖灌溉水泵2个，管道1400米，线路400米</t>
  </si>
  <si>
    <t>为解决白沙、松树堂、大塘湖小组、三个小组的水稻灌溉，确保150亩扁萝卜产业发展，提高农户种植积极性，带动农户70户310人增收500元其中脱贫户30户134人。</t>
  </si>
  <si>
    <t>梓坑村民委员会</t>
  </si>
  <si>
    <t>白鹅乡梓坑村梓坑家园山泉水供水项目</t>
  </si>
  <si>
    <t>新建取水水陂2座，铺设32-75mm管道6413米，新建48吨蓄水水箱1处</t>
  </si>
  <si>
    <t>农村供水保障设施建设，提升白鹅乡梓坑村饮水和灌溉保障问题，受益农户数325户1500人，农田30亩</t>
  </si>
  <si>
    <t>供水提升工程</t>
  </si>
  <si>
    <t>新建2座500吨的蓄水池及配套设施</t>
  </si>
  <si>
    <t>农村基础设施</t>
  </si>
  <si>
    <t>农村供水保障设施建设，提升白鹅乡梓坑村、水东村、白鹅村的饮水保障问题 ，受益农户数2187户8935人。</t>
  </si>
  <si>
    <t>公共基础设施提升项目</t>
  </si>
  <si>
    <t>城北社区</t>
  </si>
  <si>
    <t>4-5栋公共区域安装不锈钢安全窗240㎡；更换安装4-5栋挡雨钢化玻璃8块；新建垃圾池1座、更换消防出水管道60米、安装监控设备14、安装恒压泵2台及二次供水管道120米等基础设施建设。</t>
  </si>
  <si>
    <t>赣财乡振指[2023]1号</t>
  </si>
  <si>
    <t>㎡</t>
  </si>
  <si>
    <t>完善安置点公共基础设施，消除住户安全隐患，提高居住安全系数，增强住户幸福感。</t>
  </si>
  <si>
    <t>贡江社区</t>
  </si>
  <si>
    <t>1.新建9-15栋排水排污沟改造250m；2.安装9-10-12-13-14-15-16B栋电梯监控设备14台。</t>
  </si>
  <si>
    <t>m</t>
  </si>
  <si>
    <t>完善安置点公共基础设施，解决设施陈旧、不完善影响搬迁户居住出行的问题，提高住户满意度。</t>
  </si>
  <si>
    <t>上万新区通道硬化项目</t>
  </si>
  <si>
    <t>洞头畲族村</t>
  </si>
  <si>
    <t>主干道铺设水泥路面长145米，宽6米，硂层厚度20厘米。通道硬化（含场地硬化）1600平方米，硂层厚度18厘米。</t>
  </si>
  <si>
    <t>少数民族发展</t>
  </si>
  <si>
    <t>完善农村设施建设，提升村民的幸福感，方便村民出行。受益户45户186人。</t>
  </si>
  <si>
    <t>洞头乡人民政府</t>
  </si>
  <si>
    <t>畲族村民委员会</t>
  </si>
  <si>
    <t>少数民族发展资金</t>
  </si>
  <si>
    <t>人居环境整治项目</t>
  </si>
  <si>
    <t>浆砌片石水沟长140米，规格高60厘米，沟宽60厘米，沟墙厚度30厘米，阶檐硬化260平方米。浆砌片石护坎长40米，平均高度1.5米等。</t>
  </si>
  <si>
    <t>提升村民生活环境舒适度，村容村貌及基础设施得到有效改善。</t>
  </si>
  <si>
    <t>洞头乡乳鸽养殖基地建设</t>
  </si>
  <si>
    <t>洞头畲族村、洞下村</t>
  </si>
  <si>
    <t>投资入股官丰村乳鸽养殖基地，续建600㎡乳鸽养殖基地（洞头畲族村10万元、洞下村5万元）</t>
  </si>
  <si>
    <t>少数民族</t>
  </si>
  <si>
    <t>项目实施后，每年可为村集体增加1.8万元收入，带动当地农户发展鸽子养殖产业，为周边农户提供肉鸽幼仔，受益群众46户164人（其中脱贫户11户44人），户均增收1000元/年。</t>
  </si>
  <si>
    <t>生产农用设备添置</t>
  </si>
  <si>
    <t>肥岭村</t>
  </si>
  <si>
    <t>小型旋耕机1台、小型收割机1台</t>
  </si>
  <si>
    <t>有效改善当地农业产业发展条件，提高生产效率，节约生产成本，带动当地群众发展壮大农业产业规模，可使脱贫户12户实现户均增收1600元以上。</t>
  </si>
  <si>
    <t>肥岭村民委员会</t>
  </si>
  <si>
    <t>洞头乡畲情农特产品加工厂</t>
  </si>
  <si>
    <t>肥岭村、官丰村、上东坑村、石圳村、下东坑村</t>
  </si>
  <si>
    <t>建设加工厂房1500㎡（肥岭村27万元、官丰村15万元、上东坑村26.5万元、石圳村27万元、下东坑村84.5万元）</t>
  </si>
  <si>
    <t>平方米</t>
  </si>
  <si>
    <t>有效改善当地农业产业发展条件，提高生产效率，带动当地群众发展壮大农业产业规模、解决当地群众就业问题。（带动脱贫户68户309人，增加收入2000元）</t>
  </si>
  <si>
    <t>官丰村社公坝产业基地基础设施建设</t>
  </si>
  <si>
    <t>官丰村</t>
  </si>
  <si>
    <t>地面硬化500平方米、排水沟300平米等</t>
  </si>
  <si>
    <t>完善社公坝产业基地基础设施，降低农户生产成本，提高当地群众满意度。受益户37户182人，其中脱贫户、监测户11户54人，增加收入1400元。</t>
  </si>
  <si>
    <t>官丰村民委员会</t>
  </si>
  <si>
    <t>乳鸽养殖基地建设项目</t>
  </si>
  <si>
    <t>搭建钢架棚600 平方米，一期满足 1000 对种鸽养殖规模</t>
  </si>
  <si>
    <t xml:space="preserve">河头村、洞头畲族村、石圳村、洞下村、下东坑村、官丰村、上东坑村
</t>
  </si>
  <si>
    <t>1、河头村上洋小组耕地复垦8亩、巨峰小组耕地复垦5亩、竹远背小组耕地复垦6亩、罗坑小组耕地复垦5亩、围背小组耕地复垦。2、洞头畲族村上湾小组耕地复垦5亩，崩光脑小组耕地复垦6亩，樟脑山小组25亩，罗墩坝小组蛇形地5亩。3、石圳村下石圳小组耕地复垦4亩。4、洞下村上万社公背5亩，社公湾2亩、铁辽坑5亩、社公湾2亩、垇头屋下3亩。5、下东坑村4.21亩复垦面积。官丰村红星小组耕地复垦8亩、坎下小组耕地复垦10亩、中间屋小组耕地复垦7亩、磨下小组耕地复垦5亩、百里坝小组耕地复垦3亩。上东坑村排脑小组7.63亩复垦，牛栏岽4.67亩复垦</t>
  </si>
  <si>
    <t>项目实施后，扩大地烟叶、辣椒、产业种植、壮大水稻产业发展规模，带动当地农户产业和就业。提高农业生产效率，促进农业产业增收，受益农户35户125人（其中脱贫户和监测户8户），每户年均增收1500元以上。</t>
  </si>
  <si>
    <t>河头村民委员会</t>
  </si>
  <si>
    <t>房屋修缮</t>
  </si>
  <si>
    <t>河头村、洞头畲族村、石圳村、洞下村、下东坑村、官丰村、上东坑村、肥岭村</t>
  </si>
  <si>
    <t>脱贫户和监测户住房修缮1200㎡，屋面防水800㎡等</t>
  </si>
  <si>
    <t>项目实施后，有效提升群众生活质量，提高群众满意度，受益脱贫户和监测户12户。</t>
  </si>
  <si>
    <t>上东坑村</t>
  </si>
  <si>
    <t>小型旋耕机2台、小型收割机1台</t>
  </si>
  <si>
    <t>有效改善当地农业产业发展条件，提高生产效率，节约生产成本，带动当地群众发展壮大农业产业规模，可使脱贫户11户实现户均增收600元以上。</t>
  </si>
  <si>
    <t>上东坑村民委员会</t>
  </si>
  <si>
    <t>洞头乡上东坑村饮水安全项目</t>
  </si>
  <si>
    <t>建设蓄水池一个，铺设管道1000米及管道维修</t>
  </si>
  <si>
    <t>完善基础设施建设，提高群众满意度、幸福感、获得感</t>
  </si>
  <si>
    <t>农用设备添置</t>
  </si>
  <si>
    <t>石圳村</t>
  </si>
  <si>
    <t>有效改善当地农业产业发展条件，提高生产效率，节约生产成本，带动当地群众发展壮大农业产业规模，可使脱贫户9户实现户均增收600元以上。</t>
  </si>
  <si>
    <t>石圳村民委员会</t>
  </si>
  <si>
    <t>下东坑村</t>
  </si>
  <si>
    <t>下东坑村民委员会</t>
  </si>
  <si>
    <t>东富路人居环境整治、入户路、场地硬化600平方米，路边排水沟240米等</t>
  </si>
  <si>
    <t>洞头乡下东坑村饮水安全项目</t>
  </si>
  <si>
    <t>新建2处拦水陂、2个蓄水池、800米引水管道。</t>
  </si>
  <si>
    <t>提升半扶坑、大荷树下2个屋场群众饮水安全保障。</t>
  </si>
  <si>
    <t>农机购置</t>
  </si>
  <si>
    <t>半迳村</t>
  </si>
  <si>
    <t>购置翻耕机1台及配套设施</t>
  </si>
  <si>
    <t>项目实施后，能有效解决农业产业生产期间农机不足问题，可为一般农户提供农机支持，降低生产成本，提高亩产产值，有效提升全村村民幸福感、满意度，受益农户54户（其中脱贫户和监测户9户），总受益人口数152人，户均每年增收1000元。</t>
  </si>
  <si>
    <t>半迳村民委员会</t>
  </si>
  <si>
    <t>农田复耕项目（一）</t>
  </si>
  <si>
    <t>半迳村、 粗石坝村、大洞村、  小沙村、 泮塘村</t>
  </si>
  <si>
    <t>半迳村农田开荒复垦112.69亩、粗石坝村农田开荒复垦34亩、  大洞村农田开荒复垦212亩、   小沙村农田开荒复垦134.75亩、泮塘村农田开荒复垦150.19亩</t>
  </si>
  <si>
    <t>项目实施后，扩大当地有机水稻、烟叶等产业种植面积，改善产业发展条件，降低生产成本，提高农户种植积极性，发展壮大种植规模，可使225户684人实现产业发展增收，其中脱贫户21户84人，预计可为农户提高收入800元/年</t>
  </si>
  <si>
    <t>富城乡人民政府</t>
  </si>
  <si>
    <t>半迳村、 粗石坝村、大洞村、  小沙村、 泮塘村民委员会</t>
  </si>
  <si>
    <t>光伏电站项目</t>
  </si>
  <si>
    <t>半迳村、林珠村、小沙村、余屋洞村</t>
  </si>
  <si>
    <t>新建光伏电站110千瓦及变压器升压设备（半迳村12万、林珠村12万、小沙村10万、余屋洞村10万）</t>
  </si>
  <si>
    <t>kw</t>
  </si>
  <si>
    <t>项目实施后，村集体经济每年增加2.64万元，用于持续改善人居环境整治、增设1个公益性岗位、完善村基础设施建设等公益性事业，受益农户280户（其中脱贫户监测户25户，户均增收2000元以上）总收益人口943人。</t>
  </si>
  <si>
    <t>粗石坝上赤告小微水厂提升工程</t>
  </si>
  <si>
    <t>粗石坝村</t>
  </si>
  <si>
    <t>1.原水源水陂加高，另新增一处水源，新水源建水陂一座、水池一座，管道800米。2.新建水池2座。</t>
  </si>
  <si>
    <t>农村供水保障设施建设，解决富城乡粗石坝村上赤教农户的饮水保障问题 ，受益户数68户133人。</t>
  </si>
  <si>
    <t>粗石坝村民委员会</t>
  </si>
  <si>
    <t>大洞村侧欠小微水厂改造工程</t>
  </si>
  <si>
    <t>大洞村</t>
  </si>
  <si>
    <t>净水设备一套、拦水陂一座、PE50水管970米、PE32水管800米，砖砌墙高2米，长29.4米、砖砌水沟5米、地面硬化250平方米。</t>
  </si>
  <si>
    <t>农村供水保障设施建设，解决富城乡大洞村农户的饮水保障问题 ，受益户数82户212人。</t>
  </si>
  <si>
    <t>大洞村民委员会</t>
  </si>
  <si>
    <t>富城乡富城农饮水厂改造提升工程</t>
  </si>
  <si>
    <t>改建</t>
  </si>
  <si>
    <t>富城村</t>
  </si>
  <si>
    <t>加药间一间、加矾一体化设备一套、次氯化纳发生器一套、增压泵1台、排水沟含盖板22.9米、地面硬化37.32平方米、电线160米。</t>
  </si>
  <si>
    <t>完善小型农饮水厂设施，提高水质合格率，受益人口1200人（含富城初中）。</t>
  </si>
  <si>
    <t>富城村民委员会</t>
  </si>
  <si>
    <t>富城村东坑墩组分散式供水工程</t>
  </si>
  <si>
    <t>新增水源，水陂一座，水池一座，管道400米</t>
  </si>
  <si>
    <t>农村供水保障设施建设，解决富城乡富城村东坑墩组农户的饮水保障问题 ，受益户数26户72人。</t>
  </si>
  <si>
    <t>农田复耕项目（二）</t>
  </si>
  <si>
    <t>富城村、林珠村、板坑村、余屋洞村</t>
  </si>
  <si>
    <t>富城村农田开荒复垦116.25亩、林珠村农田开荒复垦189.59亩、板坑村农田开荒复垦190.830亩、余屋洞村农田开荒复垦167.68亩</t>
  </si>
  <si>
    <t>项目实施后，扩大当地有机水稻、烟叶等产业种植面积，改善产业发展条件，降低生产成本，提高农户种植积极性，发展壮大种植规模，可使260户724人实现产业发展增收，其中脱贫户34户92人，预计可为农户提高收入800元/年</t>
  </si>
  <si>
    <t>富城村、林珠村、板坑村、余屋洞村民委员会</t>
  </si>
  <si>
    <t>富城乡脱贫户及三类人员住房修缮</t>
  </si>
  <si>
    <t>富城乡各村</t>
  </si>
  <si>
    <t>脱贫及三类人员住房修缮约2000平方米、屋面防水约350平方米、门窗加固约7户。</t>
  </si>
  <si>
    <t>巩固提升“三类人员”及脱贫户7户28人住房安全，提升村民生活幸福指数。</t>
  </si>
  <si>
    <t>各村村民委员会</t>
  </si>
  <si>
    <t>桂坑村</t>
  </si>
  <si>
    <t>购置插秧机4台、翻耕机3台、收割机2台及配套设施</t>
  </si>
  <si>
    <t>项目实施后，能有效解决农业产业生产期间农机不足问题，可为一般农户提供农机支持，降低生产成本，提高亩产产值，有效提升全村村民幸福感、满意度，受益农户256户（其中脱贫户和监测户32户），总受益人口数912人，户均每年增收2000元。</t>
  </si>
  <si>
    <t>泮塘村民委员会</t>
  </si>
  <si>
    <t>路面修复项目</t>
  </si>
  <si>
    <t>混凝土挡土墙约25米，砖砌挡土墙约50米，路面修复约2350平方米、地面硬化约50平方米。</t>
  </si>
  <si>
    <t>工程实施后，能有效解决提升周边57户人居环境，发展庭院经济增加收入，村民幸福感、满意度得到提升。</t>
  </si>
  <si>
    <t>上洋小组路面修复项目</t>
  </si>
  <si>
    <t>拆除破损路面约1350平方米，18公分地面硬化约1350平方米，砖砌排水沟约30米。</t>
  </si>
  <si>
    <t>桂坑村民委员会</t>
  </si>
  <si>
    <t>农田复耕项目（三）</t>
  </si>
  <si>
    <t>桂坑村、寨头村、岭下村、雷田村</t>
  </si>
  <si>
    <t>桂坑村农田开荒复垦47.15亩、 寨头村农田开荒复垦197.5亩、 岭下村农田开荒复垦81.2亩、  雷田村农田开荒复垦84亩</t>
  </si>
  <si>
    <t>项目实施后，开荒复垦有机水稻、烟叶种植田块409.85亩，土地流转到村集体，由村集体统一对外承租给有机水稻种植大户、烟叶种植大户经营，发展壮大当地有机水稻、烟叶种植产业规模，带动周边群众土地流转、务工、发展产业增收，受益群众205户633人，其中脱贫户29户89人，预计可为农户提高收入800元/年。</t>
  </si>
  <si>
    <t>林珠村</t>
  </si>
  <si>
    <t>购置插秧机1台及配套设施</t>
  </si>
  <si>
    <t>项目实施后，能有效解决农业产业生产期间农机不足问题，可为一般农户提供农机支持，降低生产成本，提高亩产产值，有效提升全村村民幸福感、满意度，受益农户36户（其中脱贫户和监测户7户），总受益人口数102人，户均每年增收1000元。</t>
  </si>
  <si>
    <t>林珠村民委员会</t>
  </si>
  <si>
    <t>烤烟房维修项目</t>
  </si>
  <si>
    <t>泮塘、桂坑、小沙</t>
  </si>
  <si>
    <t>1、木门页2扇（规格0.8米*2米），2、砖砌盖板沟长50米，宽0.3米、高0.3米、厚0.12米（含预制盖板，盖板长50米，规格0.6米*0.4米），3、木板观察窗规格0.3*0.6米合计10块，4、彩钢板屋面规格4米*5.1米，5、镀锌水槽长26.1米，6、钢架树脂瓦屋面规格：①长13.5米*10.2米、②长18.4米*宽12.2米、③长18.1米*宽4.3米、④长8.7米*宽1.1米、⑤长8.7米*宽1.7米，7、PVC排水管直径DN75，长14.6米，8、更换金属门36扇，9、更换观察窗12扇，10、镀锌管直径DN160长5米，11、彩钢板墙，长（3.5+4.3）*2*高2.8米，12、40*60方管长52.1米，50*100方管5.4米，13、混凝土硬化：①长36米*宽2.55米*厚0.15米②长17米*宽5.55米*厚0.1米，14、混凝土涵管直径DN300长4米，混凝土涵管直径DN200长4米，15、镀锌管直接DN160长5米，16、50平方铝线590米，17、电动发电机组15KW数量3台，18、32A空开19个及其他电气配件等。</t>
  </si>
  <si>
    <t>完善烟叶产业产地初加工基础设施，改善烟叶生产条件，提高生产效益，激发群众发展烟叶产业的积极性，壮大烟叶产业种植规模，产业带动及务工就业受益群众215户850人，其中脱贫户19户77人，户均增收0.5万元。</t>
  </si>
  <si>
    <t>泮塘村</t>
  </si>
  <si>
    <t>购置插秧机4台、翻耕机3台、收割机1台、起垄机一套及配套设施</t>
  </si>
  <si>
    <t>项目实施后，能有效解决农业产业生产期间农机不足问题，可为一般农户提供农机支持，降低生产成本，提高亩产产值，有效提升全村村民幸福感、满意度，受益农户245户（其中脱贫户和监测户21户），总受益人口数890人，户均每年增收2000元。</t>
  </si>
  <si>
    <t>挡土墙500m³，路面硬化约600平方、土地平整约1000平方、沟渠硬化约800米、排水沟约600米等</t>
  </si>
  <si>
    <t>立方米</t>
  </si>
  <si>
    <t>工程实施后，能有效解决提升周边65户人居环境，发展庭院经济增加收入，村民幸福感、满意度得到提升。</t>
  </si>
  <si>
    <t>泮塘村上村分散式供水工程</t>
  </si>
  <si>
    <t>新增水源集水井一座，管道500米</t>
  </si>
  <si>
    <t>农村供水保障设施建设，解决富城乡泮塘村上村农户的饮水保障问题 ，受益户数26户80人。</t>
  </si>
  <si>
    <t>小沙村年富组分散式供水工程</t>
  </si>
  <si>
    <t>小沙村</t>
  </si>
  <si>
    <t>新建水陂一座，水池一座，管道1500米</t>
  </si>
  <si>
    <t>农村供水保障设施建设，解决富城乡小沙村年富组农户的饮水保障问题 ，受益户数31户95人。</t>
  </si>
  <si>
    <t>小沙村民委员会</t>
  </si>
  <si>
    <t>余屋洞村</t>
  </si>
  <si>
    <t>挡土墙约150立方米、门前屋后排水沟（30*30）约100米、公共卫生间一座、街檐硬化约200平方米等。</t>
  </si>
  <si>
    <t>工程实施后，能有效解决提升周边32户人居环境，发展庭院经济增加收入，村民幸福感、满意度得到提升。</t>
  </si>
  <si>
    <t>余屋洞村民委员会</t>
  </si>
  <si>
    <t>余屋洞小微水厂新增水源项目</t>
  </si>
  <si>
    <t>新建水陂一座，引水管道1000米。</t>
  </si>
  <si>
    <t>农村供水保障设施建设，解决富城乡余屋洞农户的饮水保障问题 ，受益户数62户283人。</t>
  </si>
  <si>
    <t>高排村</t>
  </si>
  <si>
    <t>拆除破损路面143平方，路面硬化239平方，地面663平方</t>
  </si>
  <si>
    <t>项目实施后，完善村基础设施建设，改善村民居住环境，提升全村整体村容村貌，提高村民幸福指数，受益50户208人</t>
  </si>
  <si>
    <t>高排村民委员会</t>
  </si>
  <si>
    <t>新建烤房3座、维修烤房8座，含换挂烟梁8座、 地板160平方、工作棚250平方、水渠80米30*30等。</t>
  </si>
  <si>
    <t>完善当烟叶加工条件建设，提高生产效率，节约加工成本，发展壮大当地烟叶种植面积600亩，带动当地群众产业、务工增收，受益群众72户（其中脱贫户12户），户均增收4000元以上。</t>
  </si>
  <si>
    <t>高排乡人民政府</t>
  </si>
  <si>
    <t>坪坑村</t>
  </si>
  <si>
    <t>插秧机6台，翻耕机5台</t>
  </si>
  <si>
    <t>有效提高当地农业产业机械化水平，提高生产效率，节约人工成本，提高亩均利润，促进当地群众发展壮大农业产业规模，可使312户（其中受益脱贫户78户）实现户均增收500元以上。</t>
  </si>
  <si>
    <t>坪坑村民委员会</t>
  </si>
  <si>
    <t>牛厂基础设施</t>
  </si>
  <si>
    <t>完善牛厂配套基础设施养殖300㎡，含砖砌围墙、棚顶等</t>
  </si>
  <si>
    <t>项目实施后，村集体经济合作社养殖肉牛30头，每年增加收益2万元，带动周边养殖户发展肉牛养殖产业，壮大坪坑村养殖规模，受益群众5户27人（其中脱贫户3户15人），每年户均增收2000元以上。</t>
  </si>
  <si>
    <t>高排乡坪坑村小微水厂供水管网修复延伸工程</t>
  </si>
  <si>
    <t>新建拦水陂一座、管道3200米</t>
  </si>
  <si>
    <t>解决坪坑村归庄西寨小组98户432人饮水安全问题</t>
  </si>
  <si>
    <t>坪坑村村民委员会</t>
  </si>
  <si>
    <t>烟叶生产产业路</t>
  </si>
  <si>
    <t>山口村</t>
  </si>
  <si>
    <t>路面修补硬化350平方，挡墙120米，水沟100米</t>
  </si>
  <si>
    <t>项目实施后，完善村基础设施建设，改善村民居住环境，提升全村整体村容村貌，提高村民幸福指数，受益450户1850人）</t>
  </si>
  <si>
    <t>山口村民委员会</t>
  </si>
  <si>
    <t>山口村、高排村、团龙村、云雷村</t>
  </si>
  <si>
    <t>山口村撂荒地开垦复耕162亩、团龙村撂荒地开垦复耕177亩、高排村撂荒地开垦复耕22亩、云雷村撂荒地开垦复耕112亩</t>
  </si>
  <si>
    <t>项目实施后，扩大当地烟叶产业种植面积473亩，壮大烟叶产业发展规模，带动当地农户产业和就业创收71万元，受益群众23户（其中脱贫户和监测户3户），每年户均增收2000元以上。</t>
  </si>
  <si>
    <t>上寨村、坪坑村、南田村</t>
  </si>
  <si>
    <t>上寨村撂荒地开垦复耕231亩、坪坑村撂荒地开垦复耕127亩、南田村撂荒地开垦复耕149亩</t>
  </si>
  <si>
    <t>项目实施后，扩大当地烟叶产业种植面积507亩，壮大烟叶产业发展规模，带动当地农户产业和就业创收76万元，受益群众25户（其中脱贫户和监测户4户），每年户均增收2000元以上。</t>
  </si>
  <si>
    <t>上寨村、团龙村、南田村、高排村、云雷村</t>
  </si>
  <si>
    <t>上寨村撂荒地开垦复耕50亩、南田村撂荒地开垦复耕30亩、团龙村撂荒地开垦复耕35亩、高排村撂荒地开垦复耕50亩、云雷村撂荒地开垦复耕20亩</t>
  </si>
  <si>
    <t>项目实施后，扩大当地烟叶产业种植面积185亩，壮大烟叶产业发展规模，带动当地农户产业和就业创收27万元，受益群众9户（其中脱贫户和监测户1户），每年户均增收2000元以上。</t>
  </si>
  <si>
    <t>云雷村</t>
  </si>
  <si>
    <t>新建杨胜小组，墩脑小组，亚头箭小组产业路，林坑小组，长3500米X宽3.5米</t>
  </si>
  <si>
    <t>项目实施后，可有效改善当地群众产业发展条件，方便群众生产出行，提高生产效率，节约生产成本，可带动30户152人发展壮大产业规模。其中受益脱贫户8户，实现户均增收1000元以上。</t>
  </si>
  <si>
    <t>云雷村民委员会</t>
  </si>
  <si>
    <t>果业基地建设项目</t>
  </si>
  <si>
    <t>新建果业基地300亩</t>
  </si>
  <si>
    <t>项目实施后，可有效改善当地群众产业发展条件，方便群众生产出行，提高生产效率，节约生产成本，可带动80户320人发展壮大产业规模。其中受益脱贫户8户，实现户均增收2000元以上。</t>
  </si>
  <si>
    <t>烟叶专业分级、收购仓库、烤房设施修建项目</t>
  </si>
  <si>
    <t>云雷村、团龙村</t>
  </si>
  <si>
    <t>维修：杨胜烤房群更换10扇门窗，烤烟工作大棚500平方。团龙村烤房群更换6扇门窗，烟叶分拣中心800平方（云雷村村18万，团龙村14万）</t>
  </si>
  <si>
    <t>完善当烟叶加工条件建设，提高生产效率，节约加工成本，发展壮大当地烟叶种植面积200亩，带动当地群众产业、务工增收，受益群众15户（其中脱贫户5户），户均增收4000元以上。</t>
  </si>
  <si>
    <t>高排乡住房修缮</t>
  </si>
  <si>
    <t>云雷村、团龙村、高排村</t>
  </si>
  <si>
    <t>4户脱贫住房修缮619㎡，屋面防水619㎡，铺设树脂瓦300平方。</t>
  </si>
  <si>
    <t>改善云雷村、团龙村、高排村住房修补共4户</t>
  </si>
  <si>
    <t>云雷村、团龙村、高排村民委员会</t>
  </si>
  <si>
    <t>全镇烤房维修</t>
  </si>
  <si>
    <t>工作棚维修1000平米，炉膛1座等</t>
  </si>
  <si>
    <t>完善烟叶产业产地初加工基础设施，改善烟叶生产条件，提高生产效益，激发群众发展烟叶产业的积极性，壮大烟叶产业种植规模，产业带动及务工就业受益脱贫户59户265人，户均增收1.5万元。</t>
  </si>
  <si>
    <t>筠门岭镇人民政府</t>
  </si>
  <si>
    <t>全镇住房保障安全项目</t>
  </si>
  <si>
    <t>脱贫户和监测户住房修缮200㎡，屋面防水350㎡。</t>
  </si>
  <si>
    <t>项目实施后，能有效解决脱贫户及三类人员住房安全问题，受益户6户24人，增加村民的幸福感、满意度。</t>
  </si>
  <si>
    <t>农业机械设备</t>
  </si>
  <si>
    <t>白埠村、小照村、黄陂村、学子村、州场村、营坊村</t>
  </si>
  <si>
    <t>采购农机机械烘干机40吨、收割机9台、插秧机6台等机械设备（整合白埠村18万、小照村30万、黄陂村28万、学子村30万、州场村20万、营坊村28万）</t>
  </si>
  <si>
    <t>预计每年收益6.5万元左右，收益主要用于产业持续发展所需，剩余收益主要用于村内公益事业运行维护等方面支出，带动多个村发展产业，能有效改善当地农业产业发展条件，带动当地群众发展，可使29户81人收益，户均可增收100元以上。</t>
  </si>
  <si>
    <t>学子村民委员会</t>
  </si>
  <si>
    <t>园岭组烤烟房</t>
  </si>
  <si>
    <t>黄陂村</t>
  </si>
  <si>
    <t>新建标准烤烟房2座及配套设施</t>
  </si>
  <si>
    <t>完善烟叶产业产地初加工基础设施，改善烟叶生产条件，提高生产效益，激发群众发展烟叶产业的积极性，壮大烟叶产业种植规模，产业带动及务工就业受益群众315户1520人，其中脱贫户69户3105人，户均增收0.5万元。</t>
  </si>
  <si>
    <t>黄陂村民委员会</t>
  </si>
  <si>
    <t>农田复垦项目（一）</t>
  </si>
  <si>
    <t>龙头村、盘古村、长岭村、下阳村、竹子坝村、黄埔村、大照村、元兴村、楠木村、学形村、湖塅村、石久村</t>
  </si>
  <si>
    <t>龙头村撂荒复垦120亩，盘古村撂荒复垦15亩，长岭村撂荒复垦45亩，下阳村撂荒复垦20亩，竹子坝村撂荒复垦20亩，黄埔村撂荒复垦20亩，大照村撂荒复垦40亩，元兴村撂荒复垦45亩，楠木村撂荒复垦5亩，学形村撂荒复垦10亩，湖塅村撂荒复垦5亩，石久村撂荒复垦10亩。</t>
  </si>
  <si>
    <t>项目实施后，扩大当地烟叶产业种植面积，壮大烟叶产业发展规模，带动当地农户产业和就业创收，受益群众213户（其中脱贫户和监测户53户），每年户均增收3000元以上。</t>
  </si>
  <si>
    <t>机耕道路升级改造</t>
  </si>
  <si>
    <t>龙头畲族村</t>
  </si>
  <si>
    <t>新建坝一、坝二、坝三、坝四、新蓝屋、老蓝屋、龙头岗等9个小组粮食生产机耕道路约8000米，全程砂石垫层，排水沟约2000米，埋设涵管约40组260根</t>
  </si>
  <si>
    <t>项目实施后，有效提农业生产的积极性，带动农业产业发展，受益少数民族200户1200人。</t>
  </si>
  <si>
    <t>龙头畲族村民委员会</t>
  </si>
  <si>
    <t>门岭村倒水湾组道路建设项目</t>
  </si>
  <si>
    <t>门岭村</t>
  </si>
  <si>
    <t>路面硬化3500平方米；</t>
  </si>
  <si>
    <t>完善村基础设施建设，方便群众生活生产出行，提高群众生活满意度，受益群众175户650人。</t>
  </si>
  <si>
    <t>门岭村民委员会</t>
  </si>
  <si>
    <t>门岭村浆砌石挡土墙</t>
  </si>
  <si>
    <t>1、下水湾小组山脚下挡墙:长度240米，含基础高度2.1米，平均宽度2米;2、下水湾小组河堤挡墙:长度30米，含基础高度3.2米，平均宽度2米；</t>
  </si>
  <si>
    <t>完善村基础设施建设，方便群众生活生产出行，提高群众生活满意度，受益群众210户800人。</t>
  </si>
  <si>
    <t>门岭村排污排水管道建设</t>
  </si>
  <si>
    <t>排污排水管500米，化粪池3个，沉沙井8个等</t>
  </si>
  <si>
    <t>完善当地村基础设施建设，解决生活污水、雨水横流问题，改善人居环境，提高农户幸福感满意度。</t>
  </si>
  <si>
    <t>农特产销售中心</t>
  </si>
  <si>
    <t>水电设施建设200平米，地砖铺贴200平米，展柜建设300平米，通风设施建设1处， 吊顶天棚（平面）200平米等</t>
  </si>
  <si>
    <t>重点用于推介、展示、销售特色农产品，帮助农户解决产品滞销问题，提升产业附加值，提高农特产业经济效益，总受益农户167户854人，直接带动100余户农民年增收1000元以上（其中脱贫户35户157人），年提高村集体经济收入20000余元</t>
  </si>
  <si>
    <t>农田复垦项目（二）</t>
  </si>
  <si>
    <t>门岭村、羊角村、小照村、学子村、荣田村、黄陂村、半照村、营坊村、芙蓉村、州场村、竹村村、上增村</t>
  </si>
  <si>
    <t>门岭村撂荒复垦60亩，羊角村撂荒复垦60亩，小照村撂荒复垦120亩，学子村撂荒复垦5亩，荣田村撂荒复垦15亩，黄陂村撂荒复垦55亩，半照村撂荒复垦30亩，营坊村撂荒复垦60亩，芙蓉村撂荒复垦25亩，州场村撂荒复垦40亩，竹村村撂荒复垦60亩，上增村撂荒复垦30亩。</t>
  </si>
  <si>
    <t>项目实施后，扩大当地烟叶产业种植面积，壮大烟叶产业发展规模，带动当地农户产业和就业创收，受益群众256户（其中脱贫户和监测户53户），每年户均增收3000元以上。</t>
  </si>
  <si>
    <t>门岭村、羊角村、小照村、学子村、荣田村、黄陂村、半照村、营坊村、芙蓉村、州场村、竹村村、上增村民委员会</t>
  </si>
  <si>
    <t>油茶产业基地配套设施</t>
  </si>
  <si>
    <t>下阳村</t>
  </si>
  <si>
    <t>长500米，宽4.5米、厚0.15水稳层、蓄水池盖板等基础设施。</t>
  </si>
  <si>
    <t>有效改善当地2000亩油茶产业发展条件，提高生产效率，节约生产成本，带动当地群众发展壮大农业产业规模，受益群众80户424人。</t>
  </si>
  <si>
    <t>下阳村民委员会</t>
  </si>
  <si>
    <t>果业产业种植基地建设项目</t>
  </si>
  <si>
    <t>羊角村</t>
  </si>
  <si>
    <t>新建果业种植基地100亩（黄陂村出资22万元，营坊村出资22万元，白埠村出资12万元，州场村出资10万元，羊角村出资34万元）</t>
  </si>
  <si>
    <t>通过建设果业产业基地，带动脱贫户发展产业，每年可增加村集体经济收入，用于持续改善人居环境、完善村基础设施建设、增加公益性岗位；同时，带动当地群众务工、发展产业增收，预计受益户数120户受益人数520人。其中脱贫户30户120人，每年户均增收0.5万元以上。</t>
  </si>
  <si>
    <t>羊角村民委员会</t>
  </si>
  <si>
    <t>道路基础设施建设项目</t>
  </si>
  <si>
    <t>路面硬化宽3米、长950米</t>
  </si>
  <si>
    <t>km</t>
  </si>
  <si>
    <t>项目实施后，村容村貌及基础设施得到有效改善，方便群众生活生产出行，提高群众生活满意度，受益群众72户324人</t>
  </si>
  <si>
    <t>排水排污基础设施建设项目</t>
  </si>
  <si>
    <t>排水排污沟长100米，（50cm*50cm）混凝土结构，沉沙井12座，排污管道40cm波纹管*200米</t>
  </si>
  <si>
    <t>新建光伏电站项目</t>
  </si>
  <si>
    <t>利用集中连片屋顶，建设120千瓦时光伏电站</t>
  </si>
  <si>
    <t>羊角村通过建设120千瓦时光伏电站，每年可增加村集体经济收入约2.4万元，用于持续改善人居环境、完善村基础设施建设、增加公益性岗位，总受益人口423户1848人，其中带动脱贫户务工增收24户，每年户均增收900元。</t>
  </si>
  <si>
    <t>种养田园综合体建设项目</t>
  </si>
  <si>
    <t>新建现代化肉牛养殖基地600㎡，化粪池300m³、净氧化塘3*100m³，牧草种植5亩等。</t>
  </si>
  <si>
    <t>通过建设肉牛产业基地，带动脱贫户发展肉牛养殖产业及务工就业，预计受益户数120户520人。其中脱贫户30户120人，每年户均增收1.5万元以上。每年可增加村集体经济收入6万元，用于持续改善人居环境、完善村基础设施建设、增加公益性岗位，</t>
  </si>
  <si>
    <t>营坊村人居环境建设项目</t>
  </si>
  <si>
    <t>营坊村</t>
  </si>
  <si>
    <t>路面修复200平方，新建水渠200米，地面硬化600㎡等</t>
  </si>
  <si>
    <t>完善村基础设施建设，方便群众生活生产出行，提高群众生活满意度，受益脱贫户35户168人。</t>
  </si>
  <si>
    <t>营坊村民委员会</t>
  </si>
  <si>
    <t>筠门岭镇贝贝小南瓜示范基地基础设施改造提升</t>
  </si>
  <si>
    <t>州场村、下阳村、元兴村</t>
  </si>
  <si>
    <t>20亩贝贝小南瓜基地新建含灌排沟渠管道700米，机耕道修复800米，新建采后处理场地1个，水井1座，蓄水池4个400立方米等。</t>
  </si>
  <si>
    <t>完善种植基地基础设施建设，降低灌溉、运输生产成本，提高种植亩均产值，激发当地群众发展产业的积极性，带动周边农户务工就业，受益农户70户307人（其中脱贫户21户96人），户均增收1200元/年。</t>
  </si>
  <si>
    <t>州场村、下阳村、元兴村民委员会</t>
  </si>
  <si>
    <t>筠门岭镇竹村村半径小微农饮工程提档升级项目</t>
  </si>
  <si>
    <t>竹村村</t>
  </si>
  <si>
    <t>吊装过滤净水设备，净水池围墙35米，截水沟35米，维修de35清水管1000米</t>
  </si>
  <si>
    <t>农村供水保障设施建设，提升筠门岭镇竹村村饮水保障问题 ，受益农户数30户120人。</t>
  </si>
  <si>
    <t>竹村村民委员会</t>
  </si>
  <si>
    <t>走马段蔬菜大棚产业发展项目</t>
  </si>
  <si>
    <t>坳背村</t>
  </si>
  <si>
    <t>20亩蔬菜产业基地新建电灌站1座，管道1500米。</t>
  </si>
  <si>
    <t>项目实施后，完善村基础设施建设，可灌溉  亩的蔬菜种基地，使30户98人受益，户均增收预计500元以上。</t>
  </si>
  <si>
    <t>坳背村民委员会</t>
  </si>
  <si>
    <t>麻州镇抛荒复耕项目</t>
  </si>
  <si>
    <t>坳背村、坳下村、大坪脑村、东红村、凤形窝村、九州村、麻州村、齐心村、前丰村、桃丰村、王家山村、下堡村、湘江村、小河背村、小围村、增丰村</t>
  </si>
  <si>
    <t>麻州镇抛荒复耕面积约820亩。
坳背村18.8亩
坳下村24.9亩
大坪脑村87.5亩
东红村72.5亩
凤形窝村24.8亩
九州村27.1亩
麻州村27.7亩
齐心村74.5亩
前丰村107.9亩
桃丰村5.2亩
王家山村57.1亩
下堡村104.2亩
湘江村54.5亩
小河背村102.5亩
小围村21.6亩
增丰村9.1亩</t>
  </si>
  <si>
    <t>项目实施后，扩大当地烟叶产业种植面积，壮大烟叶产业发展规模，带动当地农户产业和就业创收，受益群众787户（其中脱贫户和监测户148户），每年户均增收3000元以上。</t>
  </si>
  <si>
    <t>麻州镇人民政府</t>
  </si>
  <si>
    <t>坳背村、坳下村、大坪脑村、东红村、凤形窝村、九州村、麻州村、齐心村、前丰村、桃丰村、王家山村、下堡村、湘江村、小河背村、小围村、增丰村民委员会</t>
  </si>
  <si>
    <t>人居环境项目</t>
  </si>
  <si>
    <t>九州村</t>
  </si>
  <si>
    <t>九州新村排污排水沟80米.新建水泥路长97米.水泵1台，管道700米</t>
  </si>
  <si>
    <t>项目实施后，完善村基础设施建设，改善村民居住环境，提升全村整体村容村貌，提高村民幸福指数，可使30户，115人受益。</t>
  </si>
  <si>
    <t>九州村民委员会</t>
  </si>
  <si>
    <t>蔬菜产业基础设施项目</t>
  </si>
  <si>
    <t>麻州村</t>
  </si>
  <si>
    <t>35亩蔬菜种植基地新建40*40水渠800米，修建灌溉管网600米。蔬菜大棚抗旱井3座</t>
  </si>
  <si>
    <t>项目实施后，能有效解决该村20亩蔬菜产业基地缺水问题，有效改善生产条件，促进产业发展，可使21户69人实现户均增收500元以上。</t>
  </si>
  <si>
    <t>麻州村民委员会</t>
  </si>
  <si>
    <t>张公排环境整治项目</t>
  </si>
  <si>
    <t>地面硬化2000㎡，挡土墙150m³，塑料管350m等</t>
  </si>
  <si>
    <t>项目实施后，完善村基础设施建设，改善村民居住环境，提升全村整体村容村貌，提高村民幸福指数，可使26户，65人受益。</t>
  </si>
  <si>
    <t>陈屋组环境整治项目建设</t>
  </si>
  <si>
    <t>麻州村新陈屋和老陈屋小组新建排污水沟（管）1800米，硬化路面2700平方米等。</t>
  </si>
  <si>
    <t>会府字〔2023〕1号</t>
  </si>
  <si>
    <t>项目实施后，完善村基础设施建设，改善村民居住环境，提升全村整体村容村貌，提高村民幸福指数，可使20户，75人受益。</t>
  </si>
  <si>
    <t>杨屋人居环境整治项目</t>
  </si>
  <si>
    <t>齐心村</t>
  </si>
  <si>
    <t>水泥路硬化1900㎡，水泥硬化1500㎡，水沟200米</t>
  </si>
  <si>
    <t>项目实施后，完善村基础设施建设，改善村民居住环境，提升全村整体村容村貌，提高村民幸福指数，可使32户，105人受益。</t>
  </si>
  <si>
    <t>齐心村民委员会</t>
  </si>
  <si>
    <t>村庄整治项目</t>
  </si>
  <si>
    <t>安全挡墙50m³，安全毛石挡墙70米</t>
  </si>
  <si>
    <t>项目实施后，完善村基础设施建设，改善村民居住环境，提升全村整体村容村貌，提高村民幸福指数，可使28户，75人受益。</t>
  </si>
  <si>
    <t>杨屋环境整治项目</t>
  </si>
  <si>
    <t>杨屋环境整治，安全毛石挡墙63米，地面硬化600㎡。</t>
  </si>
  <si>
    <t>项目实施后，完善村基础设施建设，改善村民居住环境，提升全村整体村容村貌，提高村民幸福指数，可使27户，73人受益。</t>
  </si>
  <si>
    <t>环境整治项目</t>
  </si>
  <si>
    <t>齐心村环境整治，安全毛石挡墙460m³，地面硬化350㎡，排水沟1800米。</t>
  </si>
  <si>
    <t>项目实施后，有效改善当地群众生产生活出行条件，消除交通出行安全隐患，受益农户34户（其中脱贫户15户）</t>
  </si>
  <si>
    <t>肉牛养殖基地</t>
  </si>
  <si>
    <t>新建牛棚1000平方米、草料间100平方米、地面硬化1200平方米、排水沟150米及土方开挖1000立方米。</t>
  </si>
  <si>
    <t>项目实施后，能带动当地群众发展肉牛养殖产业，每年增加村集体经济收入6万元，用于村内扶贫事业和公共事业管理，受益群众165户742人；能为全村提供劳动就业岗位约20个，受益脱贫户20户90人，每年户均增收1.5万元以上。</t>
  </si>
  <si>
    <t>齐心村村民委员会</t>
  </si>
  <si>
    <t>农机设备购置项目</t>
  </si>
  <si>
    <t>购置收割机11台，轮式拖拉机5台，高速插秧机7台，旋耕机5台，烘干机5台。</t>
  </si>
  <si>
    <t>项目实施后，有效提高当地农业生产机械化水平，降低生产成本，提高生产效率，激发当地群众发展农业产业的积极性，促进农业产业增收，受益脱贫和54户265人，户均增收2000元以上。</t>
  </si>
  <si>
    <t>设备采购项目</t>
  </si>
  <si>
    <t>农机设备8套、秧盘采购50000片</t>
  </si>
  <si>
    <t>项目实施后，有效提升农业生产服务水平，合理调配农事服务资源，最大限度为当地农户提供农资、农机、农业服务，提高农业生产效率，降低人工成本，促进农业产业增收，受益本村及邻村农户2856户（其中脱贫户232和监测户20户），每户年均增收1200元以上。</t>
  </si>
  <si>
    <t>塘尾人居环境整治项目</t>
  </si>
  <si>
    <t>前丰村</t>
  </si>
  <si>
    <t>新建30*30排水排污沟500米，地面硬化700平方米</t>
  </si>
  <si>
    <t>项目实施后，完善村基础设施建设，改善村民居住环境，提升全村整体村容村貌，提高村民幸福指数，可使29户，106人受益。</t>
  </si>
  <si>
    <t>前丰村民委员会</t>
  </si>
  <si>
    <t>产业发展项目</t>
  </si>
  <si>
    <t>桃丰村</t>
  </si>
  <si>
    <t>购置农用机械2台及配件3套</t>
  </si>
  <si>
    <t>项目建成后，资产归属村集体，预计每年增加村集体收入2.6万元，用于持续改善人居环境、完善村基础设施建设、增设公益性岗位、脱贫户帮扶、小型产业奖补等公益事业，受益农户35户 112人，每年户均增收预计300元以上。</t>
  </si>
  <si>
    <t>桃丰村民委员会</t>
  </si>
  <si>
    <t>下堡村</t>
  </si>
  <si>
    <t>新建50*50水沟500米，晒谷坪400平方米，公共照明5盏。</t>
  </si>
  <si>
    <t>项目实施后，完善农业产业基础设施建设，改善村民生产条件，提升全村农业产业基础设施，可使26户，79人受益。</t>
  </si>
  <si>
    <t>下堡村民委员会</t>
  </si>
  <si>
    <t>蔬菜大棚周边基础设施项目</t>
  </si>
  <si>
    <t>湘江村</t>
  </si>
  <si>
    <t>30亩蔬菜大棚新建渠道1000米，新建抗旱井1座，拦水陂5座，硬化1200平方米、电灌站1座，给水管道900米等。</t>
  </si>
  <si>
    <t>项目实施后，能有效解决该村20亩产业基地缺水问题，有效改善生产条件，促进产业发展，可使32户108人实现户均增收200元以上。</t>
  </si>
  <si>
    <t>湘江村民委员会</t>
  </si>
  <si>
    <t>九子墓人居环境整治项目</t>
  </si>
  <si>
    <t>便道310米，地面硬化1900平方米</t>
  </si>
  <si>
    <t>项目实施后，完善村基础设施建设，改善村民居住环境，提升全村整体村容村貌，提高村民幸福指数，可使22户，82人受益。</t>
  </si>
  <si>
    <t>大厅下人居环境整治项目</t>
  </si>
  <si>
    <t>灌溉蓄水塘整治挡墙40立方米，排污沟100米及6户贫困户房屋修缮。</t>
  </si>
  <si>
    <t>项目实施后，完善村基础设施建设，改善村民居住环境，提升全村整体村容村貌，提高村民幸福指数，可使35户，82人受益。</t>
  </si>
  <si>
    <t>麻州镇烤房修缮项目</t>
  </si>
  <si>
    <t>湘江村、小河背村、下堡村 、齐心村</t>
  </si>
  <si>
    <t>对齐心，湘江，麻州，东红，小围，小河背，下堡，大坪脑等43座烤房进行修缮。（统筹湘江村2.5万元，齐心村、下堡村各5万元、小河背村7万元）</t>
  </si>
  <si>
    <t>项目建成后，资产归属村集体，预计每年增加村集体收入1.8万元，用于持续改善人居环境、完善村基础设施建设、增设公益性岗位、脱贫户帮扶、小型产业奖补等公益事业，受益农户31户138人，每年户均增收预计1000元以上。</t>
  </si>
  <si>
    <t>齐心村，湘江村，麻州村，东红村，小围村，小河背村，下堡村，大坪脑村</t>
  </si>
  <si>
    <t>山背坑小组电灌站</t>
  </si>
  <si>
    <t>增丰村</t>
  </si>
  <si>
    <t>水泵1台，管道100米，线路安装150米，水渠900米</t>
  </si>
  <si>
    <t>项目实施后，能有效解决该村产业基地缺水问题，有效改善生产条件，促进产业发展，可使21户74人实现户均增收200元以上。</t>
  </si>
  <si>
    <t>增丰村民委员会</t>
  </si>
  <si>
    <t>光伏电站建设项目</t>
  </si>
  <si>
    <t>增丰村、坳背村、齐心村、下堡村、九州村</t>
  </si>
  <si>
    <t>新建发电170kw光伏电站（统筹增丰村15万元，坳背村5万元，齐心村、下堡村、九州村各10万元）</t>
  </si>
  <si>
    <t>项目建成后，资产归属村集体，预计每年增加村集体收入2万元，用于持续改善人居环境、完善村基础设施建设、增设公益性岗位、脱贫户帮扶、小型产业奖补等公益事业，受益农户21户78人，每年户均增收预计5000元以上。</t>
  </si>
  <si>
    <t>安置点环境提升项目</t>
  </si>
  <si>
    <t>居委会</t>
  </si>
  <si>
    <t>路面硬化1000㎡、增加基础照明10盏等</t>
  </si>
  <si>
    <t>该项目的实施可大大提升圩镇安置点的生活环境，提升搬迁群众的获得感、幸福感和安全感，真正让搬迁群众搬得出、稳得住、能致富。</t>
  </si>
  <si>
    <t>清溪乡居民委员会</t>
  </si>
  <si>
    <t>清溪乡盘古嶂乡村旅游配套基础设施建设</t>
  </si>
  <si>
    <t>青峰村</t>
  </si>
  <si>
    <t>新建基础砂石路约150米及其他配套设施。</t>
  </si>
  <si>
    <t>该项目建成后，形成村级集体资产，进一步丰富旅游业态，带动当地群众务工就业及发展旅游产业，助力村民增收致富，受益群众118户548人，每年户均增收2000元以上。</t>
  </si>
  <si>
    <t>青峰村民委员会</t>
  </si>
  <si>
    <t>清溪乡清溪村象洞小微型水厂提升项目</t>
  </si>
  <si>
    <t>清溪村</t>
  </si>
  <si>
    <t>新建水源拦水坝1座，管道300米。</t>
  </si>
  <si>
    <t>解决清溪村象洞小组22户92人饮水安全问题</t>
  </si>
  <si>
    <t>清溪村民委员会</t>
  </si>
  <si>
    <t>农田复耕项目</t>
  </si>
  <si>
    <t>清溪村、半岭村、青峰村、高坑村</t>
  </si>
  <si>
    <t>清溪村撂荒地开垦复耕190亩，半岭村撂荒地开垦复耕80亩，青峰村撂荒地开垦复耕40亩，高坑村撂荒地开垦复耕50亩</t>
  </si>
  <si>
    <t>项目实施后，扩大当地产业种植面积，壮大种植业产业发展规模，带动当地农户产业和就业创收，受益群众78户（其中脱贫户23户），每年户均增收3000元以上。</t>
  </si>
  <si>
    <t>清溪乡人民政府</t>
  </si>
  <si>
    <t>清溪村、半岭村、高坑村、青峰村</t>
  </si>
  <si>
    <t>白竹片区复耕复垦项目</t>
  </si>
  <si>
    <t>白竹片区：白竹村、北寨村、水口村、长锻村、勤建村、小坝村、塔丰村、中锻村</t>
  </si>
  <si>
    <t>白竹村、北寨村、水口村、长锻村、勤建村、小坝村、塔丰村、中锻村共861.7亩</t>
  </si>
  <si>
    <t>项目实施后，将扩大当地烟叶、莲子、蔬菜等产业种植面积，壮大产业发展规模，带动当地农户产业和就业创收，受益群众21户（其中脱贫户和监测户3户），每年户均增收4000元以上。</t>
  </si>
  <si>
    <t>文武坝镇人民政府</t>
  </si>
  <si>
    <t>白竹村、北寨村、水口村、长锻村、勤建村、小坝村、塔丰村、中锻村民委员会</t>
  </si>
  <si>
    <t>古坊村</t>
  </si>
  <si>
    <t>排水沟600m，水沟盖400m，砖砌挡墙50m³，挡土墙300m³，排水沟140m，涵管8m等</t>
  </si>
  <si>
    <t>改善82户319人居住环境，改善全村242户1371人的出行条件，助力乡村全面振兴</t>
  </si>
  <si>
    <t>古坊村民委员会</t>
  </si>
  <si>
    <t>村主干道公路硬化项目</t>
  </si>
  <si>
    <t>凉舟村</t>
  </si>
  <si>
    <t>上屋小组孙良贵屋背三岔路口至下围下叶青华家门口三岔路口公路硬化，长1.1公里，宽4.5m，厚0.18m，配套水沟建设等</t>
  </si>
  <si>
    <t>公里</t>
  </si>
  <si>
    <t>方便全村513户村民出行，改善当地交通设施，助力乡村全面振兴</t>
  </si>
  <si>
    <t>凉舟村民委员会</t>
  </si>
  <si>
    <t>集中连片推进老旧蔬菜设施改造提升</t>
  </si>
  <si>
    <t>素土沟整治夯实5000余米，清水渠1000余米，涵管铺设20米</t>
  </si>
  <si>
    <t>完善当地蔬菜产业灌溉条件，降低生产成本，提高亩产值，带动周边农户产业、务工增收，受益农户30户（其中脱贫户12户），户均增收200元以上</t>
  </si>
  <si>
    <t>文武坝镇贝贝小南瓜示范基地基础设施改造提升</t>
  </si>
  <si>
    <t>30亩贝贝小南瓜基地建设排沟渠管道800米，机耕道修复900米，主干道防草布的铺设1500㎡，新建采后处理场地1个等。</t>
  </si>
  <si>
    <t>完善种植基地基础设施建设，降低灌溉、运输生产成本，提高种植亩均产值，激发当地群众发展产业的积极性，带动周边农户务工就业，受益农户56户280人（其中脱贫户16户72人），户均增收1200元/年。</t>
  </si>
  <si>
    <t>凉州村民委员会</t>
  </si>
  <si>
    <t>蔬菜产业加工流通场地设施建设</t>
  </si>
  <si>
    <t>凉舟村、山新村</t>
  </si>
  <si>
    <t>新建冷藏库及其配套设施，占地面积150㎡；建设钢架结构分拣中心占地面积300㎡等（凉舟村15万元、山新村30万元）</t>
  </si>
  <si>
    <t>以出租形式租赁给经营主体，用于对农产品分拣、初加工及存储，提升经营主体市场议价能力，提高产业发展积极性，壮大了农业产业规模，实现村集体经济收入2万元以上，凉舟、水口、山新按1:1:2进行收益分配，同时带动20余个贫困劳动力就业务工，实现人均年增收1000元以上</t>
  </si>
  <si>
    <t>林苏片区复耕复垦项目</t>
  </si>
  <si>
    <t>林苏片区：林苏村、林富村、南坑村、白石村、山新村、磊石村、凉舟村、林岗村</t>
  </si>
  <si>
    <t>林苏村、林富村、南坑村、白石村、山新村、磊石村、凉舟村、林岗村共550亩</t>
  </si>
  <si>
    <t>项目实施后，将扩大当地烟叶、莲子、蔬菜等产业种植面积，壮大产业发展规模，带动当地农户产业和就业创收，受益群众17户（其中脱贫户和监测户8户），每年户均增收4000元以上。</t>
  </si>
  <si>
    <t>林苏村、林富村、南坑村、白石村、山新村、磊石村、凉舟村、林岗村</t>
  </si>
  <si>
    <t>欧屋小组环境整治项目</t>
  </si>
  <si>
    <t>彭迳村</t>
  </si>
  <si>
    <t>水稳层路面800平方米，砖砌水沟长50米，砖砌24墙挡墙长40米，40cm水泥涵管长50米，铺设7厘米厚沥青500平方米等</t>
  </si>
  <si>
    <t>改善群众生产出行、交通运输条件，提高生产效率，给98带来交通便利及生产生活便利</t>
  </si>
  <si>
    <t>彭迳村民委员会</t>
  </si>
  <si>
    <t>脱贫户、监测户屋面修缮、新建水沟、环境整治等项目</t>
  </si>
  <si>
    <t xml:space="preserve">勤建、水西、林富、塔丰、林苏、南坑、彭迳、长塅、北寨、白竹村
上半岭
中段等等
</t>
  </si>
  <si>
    <t>脱贫户和监测户住房修缮156㎡，屋面防水232㎡。监测户房屋楼顶防水140㎡，瓦面翻新200㎡。房屋修缮墙面开裂防水140㎡。房屋修缮楼顶防水120㎡。房屋修缮140㎡ 楼顶防水，墙体开裂。瓦面修缮（120㎡），屋面防水盖瓦380㎡，窗户漏水更换100㎡不锈钢铝合金窗.</t>
  </si>
  <si>
    <t>对房屋屋顶进行防水修缮。项目实施可改善4户18人住房安全。住房屋面防水120㎡，房前屋后水沟60米。住房屋面防水120㎡。解决5户脱贫户房顶漏水问题，保障住房安全。项目实施可改善2户7人住房安全。</t>
  </si>
  <si>
    <t>勤建村</t>
  </si>
  <si>
    <t>浆砌石挡墙140立方米，公共照明设施2处，路面硬化400平方米，砖砌挡墙10.4立方米，树脂瓦面防漏建设120平方米等</t>
  </si>
  <si>
    <t>提升村容村貌，改善107户443人的居住环境，提高群众幸福感和满意度</t>
  </si>
  <si>
    <t>勤建村民委员会</t>
  </si>
  <si>
    <t>文武坝镇山新村饮水改造提升工程</t>
  </si>
  <si>
    <t>山新村</t>
  </si>
  <si>
    <t>新建加药间20平方米，水源地隔离带80米，铺设管径50mmPE管长1900米，新建深取水井1座深200米及其配套电机、线路建设。</t>
  </si>
  <si>
    <t>巩固安全饮水工程，保障群众饮水，使得白石、山新等村饮水安全得以保障</t>
  </si>
  <si>
    <t>山新村民委员会</t>
  </si>
  <si>
    <t>现代化农业产业建设项目</t>
  </si>
  <si>
    <t>上半岭村</t>
  </si>
  <si>
    <t>购置高速插秧机5台、手持式插秧机5台</t>
  </si>
  <si>
    <t>有效提高当地农业产业机械化水平，提高生产效率，节约人工成本，提高亩均利润，促进当地群众发展壮大农业产业规模，可使32户（其中受益脱贫户15户）实现户均增收1000元以上。</t>
  </si>
  <si>
    <t>文武坝村民委员会</t>
  </si>
  <si>
    <t>电灌站及农田灌溉设施建设</t>
  </si>
  <si>
    <t>160PE输水管长1200米，DN110PE输水支管长400米，机耕道5000m，水陂1个，平板桥一座长8m 宽3.5m</t>
  </si>
  <si>
    <t>项目实施后，有效改善当地农业产业发展条件，降低生产成本，提高生产效益，促进当地群众发展农业产业，受益群众32户（其中脱贫户18户），每年户均增加1000元以上。</t>
  </si>
  <si>
    <t>上半岭村民委员会</t>
  </si>
  <si>
    <t>上半岭片区复耕复垦项目</t>
  </si>
  <si>
    <t>上半岭片区：文武坝村、彭迳村、上半岭村、下半岭村、联丰村、古坊村</t>
  </si>
  <si>
    <t>文武坝村、彭迳村、上半岭村、下半岭村、联丰村、古坊村共633.3亩</t>
  </si>
  <si>
    <t>项目实施后，将扩大当地烟叶、莲子、蔬菜等产业种植面积，壮大产业发展规模，带动当地农户产业和就业创收，受益群众36户（其中脱贫户和监测户5户），每年户均增收4000元以上。</t>
  </si>
  <si>
    <t>文武坝村、彭迳村、上半岭村、下半岭村、联丰村、古坊村</t>
  </si>
  <si>
    <t>规模化农业生产设施建设</t>
  </si>
  <si>
    <t>水口村</t>
  </si>
  <si>
    <t>5吨平板拖车1辆，小型翻耕机2台</t>
  </si>
  <si>
    <t>有效提高当地农业产业机械化水平，提高生产效率，节约人工成本，提高亩均利润，促进当地群众发展壮大农业产业规模，可使35户（其中受益脱贫户17户）实现户均增收1000元以上。</t>
  </si>
  <si>
    <t>水口村民委员会</t>
  </si>
  <si>
    <t>新建小水陂2座，山塘整治4处（蓄水塘清淤泥），机耕便道1000m</t>
  </si>
  <si>
    <t>完善油菜种植基地基础设施条件，提高生产效率，节约生产成本，激发农户种植油菜产业的积极性，扩大种植面积，受益群众82户429人，其中脱贫户32户145人，户均增收1000余元</t>
  </si>
  <si>
    <t>塔丰村</t>
  </si>
  <si>
    <t>主干道路破损路面修复宽5m、厚0.2m长200m，村庄污水排沟300m，地面硬化200㎡</t>
  </si>
  <si>
    <t>改善32户120余人的出行条件，消除交通安全隐患，提高群众运输效率</t>
  </si>
  <si>
    <t>塔丰村民委员会</t>
  </si>
  <si>
    <t>农产品仓储设施建设</t>
  </si>
  <si>
    <t>文武坝村</t>
  </si>
  <si>
    <t>新建仓储设施25平方米及硬化500平方米</t>
  </si>
  <si>
    <t>预计每年为村集体经济增收2万元，促进当地农业产业发展，解决农产品仓储保险难题，提高产业附加值，带动周边脱贫户15户就业务工，人均月收入1500元以上</t>
  </si>
  <si>
    <t>轮式904拖拉机2台，机耕船1辆，小型拖拉机2台</t>
  </si>
  <si>
    <t>富硒农特产品展销展示中心建设</t>
  </si>
  <si>
    <t>水电设施建设300平米，地砖铺贴300平米，墙面整治450平米，展柜建设200平米，通风设施建设1处，门窗安装及通道整治30平米， 吊顶天棚（平面）200平米，玻璃墙砖铺贴80平米等（）</t>
  </si>
  <si>
    <t>文武坝镇特色农产品展销展示中心重点用于推介、展示、销售特色农产品，帮助农户解决产品滞销问题，提升产业附加值，提高农特产业经济效益，带动100余户农民年增收1000元以上，年提高村集体经济收入20000余元</t>
  </si>
  <si>
    <t>全镇脱贫户和监测户住房修缮项目</t>
  </si>
  <si>
    <t>脱贫户和监测户住房室内地面硬化45㎡，修缮墙体开裂48米，屋顶防水697㎡。</t>
  </si>
  <si>
    <t>改善脱贫户及监测户房屋居住条件，解决其住房安全问题，进一步巩固拓展脱贫成效，不断提高脱贫户和监测户的获得感和满意度，受益脱贫户和监测户14户71人。</t>
  </si>
  <si>
    <t>西江镇人民政府</t>
  </si>
  <si>
    <t>四季果蔬采摘基地配套设施建设项目</t>
  </si>
  <si>
    <t>饼丘村</t>
  </si>
  <si>
    <t>新建水渠长380米、宽0.8米、高0.8 米，，地面平整440平方米，路面硬化1400平方米等。</t>
  </si>
  <si>
    <t>项目实施后，四季果蔬采摘基地配套基础设施和村容村貌得到有效改善，受益群众191户974人，其中脱贫户42户214人，户均增收400元以上。</t>
  </si>
  <si>
    <t>饼丘村民委员会</t>
  </si>
  <si>
    <t>烤烟房建设项目</t>
  </si>
  <si>
    <t>大田村</t>
  </si>
  <si>
    <t>建设烤烟房一处，设烤房6座。</t>
  </si>
  <si>
    <t>完善烟叶产业产地初加工基础设施，改善烟叶生产条件，提高生产效益，激发群众发展烟叶产业的积极性，壮大烟叶产业种植规模，产业带动及务工就业受益群众137户682人，其中脱贫户31户152人，每年户均增收1200元以上。</t>
  </si>
  <si>
    <t>大田村民委员会</t>
  </si>
  <si>
    <t>砖砌墙长100米、宽0.24米、高1.5米，路面硬化200平方米及周边人居环境整治等。</t>
  </si>
  <si>
    <t>项目实施后，村容村貌及基础设施得到有效改善，受益群众36户182人，其脱贫户6户28人。</t>
  </si>
  <si>
    <t>河背村</t>
  </si>
  <si>
    <t>促进烟叶产业规模化发展，提高农户种植积极性，带动当地农户就业增收，预计可增加农户年收入4000元，受益群众27户，其中脱贫户7户。</t>
  </si>
  <si>
    <t>河背村民委员会</t>
  </si>
  <si>
    <t>大屋家小组人居环境整治项目</t>
  </si>
  <si>
    <t>余坪硬化960平方米，新建排水排污沟160米，挡土墙50米。</t>
  </si>
  <si>
    <t>河背村灌溉水利设施建设项目</t>
  </si>
  <si>
    <t>禾坪脑灌溉水渠建设330m*40cm*40cm，拦水陂1座；上屋子公路建设40m*3m*15cm，排水沟64m*30cm*30cm，围墙27m；沿潭背灌溉水渠建设:305m*60cm*60cm，270m*40cm*40cm等。</t>
  </si>
  <si>
    <t>项目实施后，改善当地农户农业生产灌溉条件，节约生产成本，受益农户106户551人（其中脱贫户16户68人）</t>
  </si>
  <si>
    <t>白石垇人居环境整治</t>
  </si>
  <si>
    <t>见潭村</t>
  </si>
  <si>
    <t>1.新建片石挡土墙长95m*宽1.85m*高3m。2.基础现浇砼110m³，浆砌片石挡土墙长45m*宽1.5m*高2.2m，水泥长200m*高1.1m等。</t>
  </si>
  <si>
    <t>项目实施后，村容村貌及基础设施得到有效改善，提高人民生活幸福指数，受益群众186户896人，其脱贫户14户68人</t>
  </si>
  <si>
    <t>见潭村民委员会</t>
  </si>
  <si>
    <t>月形子人居环境整治</t>
  </si>
  <si>
    <t>南山村</t>
  </si>
  <si>
    <t>新建月形子河堤挡土墙360米，简易桥梁1座长4米、宽3.5米，水坡1座宽5米、高1.7米，路面硬化长200米、宽3.5米、厚0.18米及周边环境整治等。</t>
  </si>
  <si>
    <t>改善村庄人居环境和村容村貌，完善农村基础设施建设，不断提高群众幸福感、安全感、满意度，受益群众46户265人，其脱贫户14户90人。</t>
  </si>
  <si>
    <t>南山村民委员会</t>
  </si>
  <si>
    <t>撂荒耕地复垦项目（一）</t>
  </si>
  <si>
    <t>南星村、坝子村、石门村、千工村、莲石村、红星村、湾兴村</t>
  </si>
  <si>
    <t>南星村撂荒耕地复垦50亩，坝子村撂荒耕地复垦34.4亩，石门村撂荒耕地复垦244.7亩，千工村撂荒耕地复垦105亩，莲石村撂荒耕地复垦149亩，红星村撂荒耕地复垦18.5亩，湾兴村撂荒耕地复垦20亩。</t>
  </si>
  <si>
    <t>项目实施后，将扩大当地烟叶、莲子、蔬菜等产业种植面积，壮大产业发展规模，带动当地农户产业和就业创收，受益群众317户（其中脱贫户和监测户80户），每年户均增收4000元以上。</t>
  </si>
  <si>
    <t>南星村、坝子村、石门村、千工村、莲石村、红星村、湾兴村民委员会</t>
  </si>
  <si>
    <t>牛睡村</t>
  </si>
  <si>
    <t>促进烟叶产业规模化发展，提高农户种植积极性，带动当地农户就业增收，预计可增加农户年收入5000元，受益群众25户，其中脱贫户6户。</t>
  </si>
  <si>
    <t>牛睡村民委员会</t>
  </si>
  <si>
    <t>建设烤烟房一处，设烤房3座，搭建工作棚1个76平方米，硬化路面长100米、宽3.5米、厚0.18米。</t>
  </si>
  <si>
    <t>促进烟叶产业规模化发展，提高农户种植积极性，带动当地农户就业增收，预计可增加农户年收入5000元，受益群众316户1409人，其中脱贫户28户141人。</t>
  </si>
  <si>
    <t>西江镇贝贝小南瓜示范基地基础设施改造提升</t>
  </si>
  <si>
    <t>千工村</t>
  </si>
  <si>
    <t>20亩贝贝小南瓜示范基地新建灌排水沟渠管道1600米，机耕道修复700米，新建采后处理场地1个等。</t>
  </si>
  <si>
    <t>完善种植基地基础设施建设，降低灌溉、运输生产成本，提高种植亩均产值，激发当地群众发展产业的积极性，带动周边农户务工就业，受益农户245户1023人（其中脱贫户12户60人），户均增收1200元/年。</t>
  </si>
  <si>
    <t>千工村民委员会</t>
  </si>
  <si>
    <t>钦龙村</t>
  </si>
  <si>
    <t>维修烤烟房操作棚650平方米，更换生物燃料机9台、发电机6台，建造炉膛7座、挂烟梁6座，添置散热器2台。</t>
  </si>
  <si>
    <t>完善当地烟叶加工条件建设，提高生产效率，节约加工成本，发展壮大当地烟叶种植面积，带动当地群众产业、务工增收，受益群众22户（其中脱贫户5户），户均增收3000元以上。</t>
  </si>
  <si>
    <t>钦龙村民委员会</t>
  </si>
  <si>
    <t>蔬菜产业基地设施建设</t>
  </si>
  <si>
    <t>20亩蔬菜产业基地新建石子头、水西坝、堆子脑泵站房3座，安装农田灌溉水管2000米*0.16米。</t>
  </si>
  <si>
    <t>有效改善当地农业产业灌溉条件，提高生产效率，节约生产成本，促进蔬菜和粮食产业发展，带动农户增收致富，受益群众286户1121人，其脱贫户126户506人。</t>
  </si>
  <si>
    <t>松山背至野猪坪道路项目</t>
  </si>
  <si>
    <t>改建公路1.7公里，新建排水沟280米，箱涵桥长10米，破除老旧破损水泥路面8000平方米。</t>
  </si>
  <si>
    <t>以工代赈</t>
  </si>
  <si>
    <t>完善村组内交通设施建设，消除村民出行安全隐患，提高生产、生活出行效率，受益群众123户555人。</t>
  </si>
  <si>
    <t>白莲基地设施建设</t>
  </si>
  <si>
    <t>石迳村</t>
  </si>
  <si>
    <t>修复基地灌溉水渠长1200m*0.4m*0.4m，开挖土渠2000m*0.4m*0.4m。</t>
  </si>
  <si>
    <t>保障水资源可持续利用，提高粮食和白莲产业单位面积产量和质量，解决用水矛盾，改善和保护当地的生产条件和生态环境，新增粮田灌溉面积560亩，受益群众478户1865人，其脱贫户106户650人，户均增收350元以上。</t>
  </si>
  <si>
    <t>石迳村民委员会</t>
  </si>
  <si>
    <t>西江村</t>
  </si>
  <si>
    <t>路面硬化310平方米，防护栏长36米、高1米，排水沟盖板38米。</t>
  </si>
  <si>
    <t>改好村庄人居环境，改善村容村貌，不断提升群众的获得感和满意度，受益群众95户556人，其脱贫户13户65人。</t>
  </si>
  <si>
    <t>西江村民委员会</t>
  </si>
  <si>
    <t>建设烤烟房一处，设烤房6座，并添置生物燃料机、散热器、控制器等设备。</t>
  </si>
  <si>
    <t>促进烟叶产业规模化发展，提高农户种植积极性，带动当地农户就业增收，预计可增加农户年收入5500元，受益群众118户557人，其中脱贫户20户101人。</t>
  </si>
  <si>
    <t>西源村</t>
  </si>
  <si>
    <t>30亩蔬菜产业基地建设机房1座，机电设备1套，灌溉水管2100米*0.16米。</t>
  </si>
  <si>
    <t>有效改善当地农业产业灌溉条件，提高生产效率，节约生产成本，促进蔬菜和粮食产业发展，带动农户增收致富，受益群众178户726人，其脱贫户46户210人。</t>
  </si>
  <si>
    <t>西江村、大田村民委员会</t>
  </si>
  <si>
    <t>撂荒耕地复垦项目（二）</t>
  </si>
  <si>
    <t>西源村、钦龙村、石迳村、饼丘村、兰陂村、大田村、西坑村、南山村、见潭村、背坑村、丰龙村、牛睡村</t>
  </si>
  <si>
    <t>西源村撂荒耕地复垦225.4亩，钦龙村撂荒耕地复垦8亩，石迳村撂荒耕地复垦110亩，饼丘村撂荒耕地复垦77.6亩，兰陂村撂荒耕地复垦150亩，大田村撂荒耕地复垦14.5亩，西坑村撂荒耕地复垦42.5亩，南山村撂荒耕地复垦10亩，见潭村撂荒耕地复垦23.3亩，背坑村撂荒耕地复垦4.5亩，丰龙村撂荒耕地复垦45亩，牛睡村撂荒耕地复垦25亩。</t>
  </si>
  <si>
    <t>项目实施后，将进一步扩大当地脐橙、烟叶、蔬菜等产业种植面积，壮大产业发展规模，带动当地农户产业和就业创收，受益群众384户（其中脱贫户和监测户95户），每年户均增收4500元以上。</t>
  </si>
  <si>
    <t>莲塘村</t>
  </si>
  <si>
    <t>购买机耕船1台、犁田机1台、插秧机1台及相关配件</t>
  </si>
  <si>
    <t>工程实施后，能有效解决当地富硒农业耕种问题，降低生产种植成本，预计每年每户增收300元以上，同时提高村集体经济收益，受益户32户102人</t>
  </si>
  <si>
    <t>莲塘村民委员会</t>
  </si>
  <si>
    <t>对新屋、塘头小组进行人居环境整治，含水泥路面修复300平方米、砖砌护栏330米，雨污管网敷设40米，浆砌片石挡墙25立方等</t>
  </si>
  <si>
    <t>项目实施后，能有效改善新屋、塘头小组的村容村貌，提升村民幸福感、获得感，受益户36户128人</t>
  </si>
  <si>
    <t>小密乡蔬菜、柑橘农场项目</t>
  </si>
  <si>
    <t>莲塘村、半迳</t>
  </si>
  <si>
    <t>100亩建设蔬菜、柑橘农场基地新建水肥一体化设施、函管一座6米、铺防草布600米、机耕道修复800米、新建采后处理场地1个等。</t>
  </si>
  <si>
    <t>完善种植基地基础设施建设，降低灌溉、运输生产成本，提高种植亩均产值，激发当地群众发展产业的积极性，带动周边农户务工就业，受益农户120户238人（其中脱贫户20户90人），户均增收1200元/年。</t>
  </si>
  <si>
    <t>小密乡人民政府</t>
  </si>
  <si>
    <t>农业产业发展</t>
  </si>
  <si>
    <t>罗田村</t>
  </si>
  <si>
    <t>购买拖拉机1台、购买收割机1台、油菜播种机1台、插秧机2台及配件</t>
  </si>
  <si>
    <t>项目实施后，能有效解决罗田村农业产业生产期间农机不足问题，可为一般农户提供农机支持，降低生产成本，提高亩产产值，有效提升全村村民幸福感、满意度，受益户一般脱贫户28户，一般农户42户，总受益人口数318人，户均每年增收300元。</t>
  </si>
  <si>
    <t>罗田村民委员会</t>
  </si>
  <si>
    <t>烟叶种植基地配套设施建设</t>
  </si>
  <si>
    <t>30亩烟叶种植基地维修灌溉水渠约150米、修复水陂1座。</t>
  </si>
  <si>
    <t>项目实施后，该片区70亩农田灌溉得到有效保障，粮食生产得以正常开展，当地直接受益，预计每年每户增收200元以上，同时提高村集体经济收益，受益脱贫户10户45人。</t>
  </si>
  <si>
    <t>小密村至罗田村公路破损路面修复工程</t>
  </si>
  <si>
    <t>破除老旧破损水泥路面12000平方米，维修路面12000平方米，新建挡土墙100米。</t>
  </si>
  <si>
    <t>项目实施后，有效改善当地群众生产生活出行条件，消除交通出行安全隐患，受益农户1365户（其中脱贫户213户）</t>
  </si>
  <si>
    <t>小密村、罗田村</t>
  </si>
  <si>
    <t>以工代赈资金</t>
  </si>
  <si>
    <t>杉背村</t>
  </si>
  <si>
    <t>对大屋家、马草坪小组周边人居环境整治，新建排水沟380米、道路硬化420平米等。</t>
  </si>
  <si>
    <t>工程实施后，能有效解决提升周边28户人居环境，发展庭院经济增加收入，村民幸福感、满意度得到提升。</t>
  </si>
  <si>
    <t>杉背村民委员会</t>
  </si>
  <si>
    <t>住房安全建设</t>
  </si>
  <si>
    <t>对杉背村脱贫户、三类人员户及保保障房屋顶维修300平米，房屋周边硬化200平方米等。</t>
  </si>
  <si>
    <t>工程实施后，能解决杉背村脱贫户及三类人员周边人居环境，巩固脱贫攻坚成果，提升脱贫户幸福感，受益户10户56人</t>
  </si>
  <si>
    <t>60亩油茶种植基地建设水陂3座、水渠800米。</t>
  </si>
  <si>
    <t>项目实施后，该片区190亩农田灌溉得到有效保障，粮食生产得以正常开展，当地30户148人受益（其中脱贫户12户52人），预计每户每年均增收200元以上。</t>
  </si>
  <si>
    <t>购买插秧机2台及小型收割机1台。</t>
  </si>
  <si>
    <t>项目实施后，能有效解决杉背村农业产业生产期间农机不足问题，可为一般农户提供农机支持，降低生产成本，提高亩产产值，有效提升全村村民幸福感、满意度，受益户一般脱贫户20户，一般农户32户，总受益人口数260人，户均每年增收300元。</t>
  </si>
  <si>
    <t>小密乡住房修缮项目</t>
  </si>
  <si>
    <t>石背村</t>
  </si>
  <si>
    <t>脱贫户屋面盖琉璃瓦陂顶防水550.5㎡（脱贫户许连发户，3人，房屋面积143㎡。钟玉英户，2人，房屋面积142㎡。温有源户，2人，房屋面积47㎡,许湖南户，1人，房屋面积35㎡。房屋总面积约367㎡，须做陂顶面积约367㎡*1.5＝550.5㎡。）。</t>
  </si>
  <si>
    <t>项目实施后，有效解决2户脱贫户唯一住房屋面漏水问题和排污水问题。</t>
  </si>
  <si>
    <t>石背村民委员会</t>
  </si>
  <si>
    <t>石背村开荒复耕面积64.2亩</t>
  </si>
  <si>
    <t>项目实施后，扩大当地水稻产业种植面积，壮大水稻产业发展规模，带动当地农户产业和就业创收，受益群众32户（其中脱贫户和监测户11户），每年户均增收500元以上。</t>
  </si>
  <si>
    <t>小密村</t>
  </si>
  <si>
    <t>购买高速插秧机1台，履带式拖拉机1台及相关配件</t>
  </si>
  <si>
    <t>工程实施后，能有效解决当地农业耕种问题，降低生产种植成本，预计每年每亩增产增收200斤以上，同时提高村集体经济收益，受益户42户162人（其中脱贫户16户64人）。</t>
  </si>
  <si>
    <t>小密村民委员会</t>
  </si>
  <si>
    <t>对下新屋小组进行农村人居环境整治，破损道路路面修复980米，修建排水沟350米，砖砌防护挡墙约180米，场地硬化约2500平方米等</t>
  </si>
  <si>
    <t>项目实施后，能提升下新屋小组的村容村貌，提升村民居住的幸福感、获得感，受益户42户156人</t>
  </si>
  <si>
    <t>购买羿农EN954-C(G4)无人驾驶轮式拖拉机1台，巨隆1GQN-230H旋耕机1台、大疆3WWDZ-40B农业无人飞机1台、大疆T50撒播器1台、洋马2ZGQ-60D(G4)无人驾驶高速插秧机1台、洋马4LZ-6.0A(G4)无人驾驶收割机1台等农机及配件</t>
  </si>
  <si>
    <t>项目实施后，在推动数字乡村建设能够取得很好的示范带动效果，提高农业生产效率，增加基地溢价空间，促进农户52户农业产业增收，带动务工脱贫户5人，每户年均增收1500元以上。</t>
  </si>
  <si>
    <t>新建石塅小组富硒（水稻）示范基地100亩，拱涵1座，长9米，内垮8米，桥面宽4.5米；仓库200平方米；水坝改造1座；新建防洪护坡堡坎约60米等基础设施。</t>
  </si>
  <si>
    <t>项目实施后，在推动数字乡村建设能够取得很好的示范带动效果，提高农业生产效率，增加基地溢价空间，可直接提高承包价格300元每亩，集体收入增收15万元，促进农户82户农业产业增收，带动务工脱贫户5人，每户年均增收2000元以上。</t>
  </si>
  <si>
    <t>村级养殖场建设项目</t>
  </si>
  <si>
    <t>在小密乡坑尾小组新建牛羊养殖基地10亩，建设养殖大棚2亩及配套养殖设施设备建设</t>
  </si>
  <si>
    <t>项目实施后，能带动当地群众发展肉牛养殖产业，每年增加村集体经济收入6万元，用于村内扶贫事业和公共事业管理，受益群众798户4180人；能为全村提供劳动就业岗位约20个，受益脱贫户20户90人，每年户均增收1.5万元以上。</t>
  </si>
  <si>
    <t>小密村、莲塘村、半迳村、杉背村、罗田村、孕龙村</t>
  </si>
  <si>
    <t>小密村开荒复耕面积49亩；莲塘村开荒复耕面积49.07；半迳村开荒复耕面积222.54；杉背村开荒复耕面积14.33亩；孕龙村开荒复耕面积102亩；罗田村开荒复耕面积79亩</t>
  </si>
  <si>
    <t>项目实施后，扩大当地水稻产业种植面积，壮大水稻产业发展规模，带动当地农户产业和就业创收，受益群众481户（其中脱贫户和监测户344户），每年户均增收500元以上。</t>
  </si>
  <si>
    <t>孕龙村</t>
  </si>
  <si>
    <t>购买收割机拖板车1台，割草机2台，油菜种植一体机1台、插秧机1台</t>
  </si>
  <si>
    <t>项目实施后，能有效解决孕龙村农业产业生产期间农机不足问题，可为一般农户提供农机支持，降低生产成本，提高亩产产值，受益户一般脱贫户12户，一般农户36户，总受益人口数265人，户均每年增收50元。</t>
  </si>
  <si>
    <t>30亩烟叶种植基地新建排灌站2座，泵房1座，排水管道1000米。</t>
  </si>
  <si>
    <t>项目实施后，可有效灌溉农田约800亩，节约农田基地周边灌溉用水问题，预计每户增收300元以上，受益户44户262人</t>
  </si>
  <si>
    <t>对全村3户保障房、及2脱贫户的房屋进行屋顶维修防水补漏460㎡、保障房化粪池1座等。</t>
  </si>
  <si>
    <t>工程实施后，能有效解决5户低收入家庭屋顶渗水问题，解决困难群众住房安全，提升村民幸福感、满意度</t>
  </si>
  <si>
    <t>孕龙村民委员会</t>
  </si>
  <si>
    <t>晓龙乡高兰农饮水厂供水管网改造工程</t>
  </si>
  <si>
    <t>高兰村</t>
  </si>
  <si>
    <t>供水管网改造3000米，水厂道路硬化80米，余坪硬化100平方米，供水设施修缮等基础设施改造</t>
  </si>
  <si>
    <t>农村供水保障设施建设，解决晓龙乡高兰村农户的饮水保障问题 ，受益户数240户1200人。</t>
  </si>
  <si>
    <t>晓龙乡人民政府</t>
  </si>
  <si>
    <t>高兰村民委员会</t>
  </si>
  <si>
    <t>晓龙乡农田复耕项目</t>
  </si>
  <si>
    <t>高兰村、老屋下村、晓村村、庙背村、田尾村、桂林村、上保村、倒圳村、塘头下村</t>
  </si>
  <si>
    <t>高兰村耕地复垦95亩，老屋下村耕地复垦78亩，晓村村耕地复垦23亩，庙背村耕地复垦31亩，田尾村耕地复垦37.17，桂林村耕地复垦97亩，上保村耕地复垦33.04亩，倒圳村耕地复垦17.3亩，塘头下村44亩</t>
  </si>
  <si>
    <t>项目实施后，扩大了晓龙乡水稻和烟叶产业种植面积，壮大了烟叶产业发展规模，带动农户产业和就业创收，预计能给125户625人（其中脱贫户和监测户12户），每户增收约1000元以上</t>
  </si>
  <si>
    <t>桂林村道路硬化</t>
  </si>
  <si>
    <t>桂林村</t>
  </si>
  <si>
    <t>新建道路长450米，宽3.5米，18公分厚.</t>
  </si>
  <si>
    <t>项目实施后，改善村道路交通条件，便于附近旱地农业生产，受益群众224户896人，其中脱贫户16户68人。</t>
  </si>
  <si>
    <t>桂林村民委员会</t>
  </si>
  <si>
    <t>桂林村2023年人居环境整治</t>
  </si>
  <si>
    <t>新建河堤护栏20米，余坪硬化900平方米,余坪整治，道路修复360米等</t>
  </si>
  <si>
    <t>项目实施后，村容村貌及基础设施得到有效改善；受益群众235户940人，其中脱贫户11户56人。</t>
  </si>
  <si>
    <t>桂林村扶贫车间专变安装工程</t>
  </si>
  <si>
    <t>桂林扶贫车间安装专变1台及相关配套设施</t>
  </si>
  <si>
    <t>项目实施后，有效解决扶贫车间加工供电问题，提高车间加工红薯能力，扩大消纳当地群众红薯量，促进当地红薯产业发展，受益脱贫户数95户386人，每年户均增收1.5万元。</t>
  </si>
  <si>
    <t>桂林安置点道路硬化项目</t>
  </si>
  <si>
    <t>道路硬化900㎡</t>
  </si>
  <si>
    <t>项目实施后，村容村貌及基础设施得到有效改善</t>
  </si>
  <si>
    <t>8</t>
  </si>
  <si>
    <t>白金柚基地</t>
  </si>
  <si>
    <t>老屋下村</t>
  </si>
  <si>
    <t>新建白金柚基地300亩，排灌站1座，蓄水池1座，PE管1500米、生产路等配套设施</t>
  </si>
  <si>
    <t>项目建成后，资产归属村集体，预计每年增加村集体经济收入5万元，用于持续改善人居环境、完善村基础设施建设、增设公益性岗位、脱贫户帮扶、小型产业奖补等公益事业。</t>
  </si>
  <si>
    <t>老屋下村民委员会</t>
  </si>
  <si>
    <t>老屋下村农业机械设备采购</t>
  </si>
  <si>
    <t>谷物烘干机1台，高速插秧机2台，手扶插秧机2台，播种机2台</t>
  </si>
  <si>
    <t>项目建成后，资产归属村集体，预计每年增加村集体经济收3万元，用于持续改善人居环境、完善村基础设施建设、增设公益性岗位、脱贫户帮扶、小型产业奖补等公益事业。</t>
  </si>
  <si>
    <t>晓龙乡老屋下村供水管网改造工程</t>
  </si>
  <si>
    <t>水厂供水管网改造，加压泵一台，加压供水管网改造1200米。</t>
  </si>
  <si>
    <t>农村供水保障设施建设，解决晓龙乡高兰村、老屋下村农户的饮水保障问题 ，受益户数200户1000人。</t>
  </si>
  <si>
    <t>上保村农业机械设备采购</t>
  </si>
  <si>
    <t>上保村</t>
  </si>
  <si>
    <t>购买翻耕机4台及配套设施设备</t>
  </si>
  <si>
    <t>项目建成后，资产归属村集体，预计每年增加村集体收入4万元，用于持续改善人居环境、完善村基础设施建设、增设公益性岗位、脱贫户帮扶、小型产业奖补等公益事业，受益农户165户236人。</t>
  </si>
  <si>
    <t>桂林红薯加工制作设备</t>
  </si>
  <si>
    <t>塘头下村、田尾村、倒圳村、桂林村</t>
  </si>
  <si>
    <t>蒸箱2台、蒸汽发生器2台、烘干房2台等红薯生产设施设备（塘头下村、田尾村、倒圳村各30万元，桂林村57万元）</t>
  </si>
  <si>
    <t>项目建成后，资产归属村集体，预计每年增加村集体经济收入9万元，用于4个村持续改善人居环境、完善村基础设施建设、增设公益性岗位、脱贫户帮扶、小型产业奖补等公益事业。提高车间加工红薯能力，扩大消纳当地群众红薯量，促进当地红薯产业发展，受益脱贫户数95户386人，每年户均增收1.5万元。</t>
  </si>
  <si>
    <t>红薯育苗温室大棚</t>
  </si>
  <si>
    <t>晓龙村</t>
  </si>
  <si>
    <t>新建果蔬培育大棚3亩（含恒温、物联网、水、电、路等配套设施）</t>
  </si>
  <si>
    <t>项目建成后，资产归属村集体，预计每年增加村集体收入1.86万元，用于持续改善人居环境、完善村基础设施建设、增设公益性岗位、脱贫户帮扶、小型产业奖补等公益事业，受益农户168户675人，每年户均增收预计500元以上。</t>
  </si>
  <si>
    <t>晓龙村民委员会</t>
  </si>
  <si>
    <t>蔬菜大棚</t>
  </si>
  <si>
    <t>新建蔬菜大棚8亩（含土地平整、水肥一体化设施、水、电、路等配套设施）</t>
  </si>
  <si>
    <t>项目建成后，资产归属村集体，预计每年增加村集体收入10万元，用于持续改善人居环境、完善村基础设施建设、增设公益性岗位、脱贫户帮扶、小型产业奖补等公益事业，受益农户168户675人；同时，为当地群众提供果蔬苗，带动当地群众土地流转、务工、发展果蔬产业增收，受益群众76户342人，其中脱贫户26户117人，每年户均增收预计500元以上。</t>
  </si>
  <si>
    <t>肉牛养殖场基础配套设施建设</t>
  </si>
  <si>
    <t>案背村、小寨村、益寮村、水洲村</t>
  </si>
  <si>
    <t>新建附属生活房共计100㎡、养殖基地路面硬化1500㎡、，新建牛粪晾晒棚300㎡，黑膜沼气池600立方，氧化池800立方。新建排水沟300米、普通排水沟500米、配套检查井、沉沙井及其他基础配套等设施。新建挡土墙600m³（案背村30万、小寨村70万、益寮村56万、水洲村10万元)</t>
  </si>
  <si>
    <t>通过发展肉牛养殖产业，为全乡养殖户提供种牛，可带动56户脱贫户225人发展肉牛养殖产业，预计养殖户每年增收5万元。</t>
  </si>
  <si>
    <t>案背村、小寨村、益寮村、水洲村民委员会</t>
  </si>
  <si>
    <t>水洲村村庄环境整治项目</t>
  </si>
  <si>
    <t>水洲村</t>
  </si>
  <si>
    <t>道路硬化300米、改建排水沟80米、砌石挡土墙200m³。</t>
  </si>
  <si>
    <t>改善人居环境条件，提升全村整体村容村貌，提高村民幸福指数，受益人口325户980人。</t>
  </si>
  <si>
    <t>水洲村民委员会</t>
  </si>
  <si>
    <t>水洲村、
案背村、
井头村、
晓族村</t>
  </si>
  <si>
    <t>水洲村撂荒复垦216亩、
案背村撂荒复垦218亩、
井头村撂荒复垦67亩、
晓族村撂荒复垦105亩</t>
  </si>
  <si>
    <t>项目实施后，扩大当地粮食等农作物产业种植面积，壮大粮食等农作产业发展规模，带动当地农户产业和就业创收，受益群众722户（其中脱贫户和监测户168户），每年户均增收1500元以上。</t>
  </si>
  <si>
    <t>永隆乡人民政府</t>
  </si>
  <si>
    <t>水洲村、案背村、晓族村、井头村民委员会</t>
  </si>
  <si>
    <t>香菇种植建设基地建设</t>
  </si>
  <si>
    <t>小寨村</t>
  </si>
  <si>
    <t>新建香菇钢架简易棚基地12亩，含基础配套设施，输水管道1700米，配套加压泵2台，排水PVC管Φ200直径70米。</t>
  </si>
  <si>
    <t>工程实施后，有效改善当地农业产业发展条件，提高生产效率，节约生产成本，发展壮大村集体经济，带动当地群众发展壮大农业产业规模，受益群众292户1323人。</t>
  </si>
  <si>
    <t>小寨村民委员会</t>
  </si>
  <si>
    <t>永隆乡农饮工程水源提升项目</t>
  </si>
  <si>
    <t>改造水陂1座，引水管道约4000米</t>
  </si>
  <si>
    <t>农村供水保障设施建设，提升永隆乡案背村、水洲村、益寮村、永联村的饮水水质保障问题 ，受益户数715户3011人。</t>
  </si>
  <si>
    <t>会昌润泉供水有限公司</t>
  </si>
  <si>
    <t>产业基地基础设施项目</t>
  </si>
  <si>
    <t>20亩蘑菇产业基地新建边沟墙硬化200m、新建简易排水沟长800m，护坡硬化长120米，高1.3米，厚度0.8米等；</t>
  </si>
  <si>
    <t>工程实施后，有效改善当地农业产业发展条件，提高生产效率，节约生产成本，发展壮大村集体经济，带动当地群众发展壮大农业产业规模，受益群众292户1300人</t>
  </si>
  <si>
    <t>永隆乡香菇种植建设基地建设</t>
  </si>
  <si>
    <t>晓族村、井头村</t>
  </si>
  <si>
    <t>新建香菇钢架简易棚基地20亩（其中晓族村10亩，井头村10亩），含基础配套设施，输水管道共计2700米，配套加压泵4台。</t>
  </si>
  <si>
    <t>工程实施后，有效改善当地农业产业发展条件，提高生产效率，节约生产成本，发展壮大村集体经济，带动当地群众发展壮大农业产业规模，受益群众199户824人。</t>
  </si>
  <si>
    <t>晓族村、井头村民委员会</t>
  </si>
  <si>
    <t>益寮村农机购置项目</t>
  </si>
  <si>
    <t>益寮村</t>
  </si>
  <si>
    <t>1、购买1台规格型号为雷沃欧豹M-B的大型翻耕机；                      2、购买1台规格型号为4LZ-7B的收割机。</t>
  </si>
  <si>
    <t>有效提高当地农业产业机械化水平，提高生产效率，节约人工成本，提高亩均利润，促进当地群众发展壮大农业产业规模，可使31户（其中受益脱贫户15户）实现户均增收500元以上。</t>
  </si>
  <si>
    <t>益寮村民委员会</t>
  </si>
  <si>
    <t>永隆乡益寮农饮工程水源提升项目</t>
  </si>
  <si>
    <t>新建拦水陂1座，管道2000米</t>
  </si>
  <si>
    <t>农村供水保障设施建设，提高永隆乡案背村、水洲村、益寮村、永联村的饮水水质保障问题 ，受益户数715户3011人。</t>
  </si>
  <si>
    <t>永隆乡农产品交易市场续建项目</t>
  </si>
  <si>
    <t>永联村</t>
  </si>
  <si>
    <t>地面硬化(含水粉垫层）900平米、排水涵管60米、回填土方1000立方等。</t>
  </si>
  <si>
    <t>完善农产品交易市场基础设施建设，更好吸纳游客参观消费，提升产业产值，提高农户种植积极性，发展壮大种植规模，确保农民稳产增收，受益人口280户1190人。实现户均增收2000元以上,</t>
  </si>
  <si>
    <t>永联村民委员会</t>
  </si>
  <si>
    <t>永联村、
益寮村、小寨村</t>
  </si>
  <si>
    <t>永联村撂荒复垦105亩、
益寮村撂荒复垦140亩、
小寨村撂荒复垦55亩</t>
  </si>
  <si>
    <t>项目实施后，扩大当地粮食等农作产业种植面积，壮大粮食等农作产业发展规模，带动当地农户产业和就业创收，受益群众490户（其中脱贫户和监测户126户），每年户均增收1500元以上。</t>
  </si>
  <si>
    <t>永联村、益寮村、小寨村民委员会</t>
  </si>
  <si>
    <t>生产发展农机购置项目</t>
  </si>
  <si>
    <t>新建/续建</t>
  </si>
  <si>
    <t>大华村</t>
  </si>
  <si>
    <t>添置农机设备手扶式插秧机2台</t>
  </si>
  <si>
    <t>有效提高当地农业产业机械化水平，提高生产效率，节约人工成本，提高亩均利润，促进当地群众发展壮大农业产业规模，可使109户（其中受益脱贫户43户）实现户均增收5000元以上。</t>
  </si>
  <si>
    <t>大华村民委员会</t>
  </si>
  <si>
    <t>1、茶溪组排水明沟改暗沟长200m×宽70㎝（沟面硬化）。2、下屋、新屋组新建砖砌40cm×40cm排水沟150米。3、下屋、茶溪组地面硬化500平方米。4、下屋、上排组新建石砌堡坎70m×1m×4m。5、购买大垃圾桶60只等</t>
  </si>
  <si>
    <t>项目实施后，能提升村容村貌，提升村民居住的幸福感、获得感，提高124户496人的幸福指数</t>
  </si>
  <si>
    <t>右水乡住房修缮项目</t>
  </si>
  <si>
    <t>大华村、下寨村、松林村</t>
  </si>
  <si>
    <t>大华村保障房屋面防水115㎡；下寨村保障房屋面防水115㎡、房屋屋顶防水230㎡，保障房墙面开裂修复30平方米。</t>
  </si>
  <si>
    <t>项目实施后，有效保障7户脱贫户的住房安全，解决房屋面漏水问题提升群众幸福指数</t>
  </si>
  <si>
    <t>右水乡人民政府</t>
  </si>
  <si>
    <t>产业发展农机购置项目</t>
  </si>
  <si>
    <t>大庆村</t>
  </si>
  <si>
    <t>购置履带式翻耕机（雷沃m1002）一台，桥板2.3米、手扶式插秧机一台</t>
  </si>
  <si>
    <t>有效提高当地农业产业机械化水平，提高生产效率，节约人工成本，提高亩均利润，促进当地群众发展壮大农业产业规模，可使170户（其中受益脱贫户65户）实现户均增收5000元以上。</t>
  </si>
  <si>
    <t>大庆村民委员会</t>
  </si>
  <si>
    <t>新二水泥硬化路面400平方米；水渠30X30㎝，50米、马安小组村组路水泥硬化路面280平方米、添置垃圾桶50只等</t>
  </si>
  <si>
    <t>项目实施后，能提升村容村貌，提升村民居住的幸福感、获得感，提高170户820人的幸福指数</t>
  </si>
  <si>
    <t>下屋仔、寨坑尾环境整治项目</t>
  </si>
  <si>
    <t>梅寨村</t>
  </si>
  <si>
    <t>排水沟40*40，50米，地面硬化800平方排污沟50*50，110米，函管50*50，180米等</t>
  </si>
  <si>
    <t>平方</t>
  </si>
  <si>
    <t>项目实施后，能提升村容村貌，提升村民居住的幸福感、获得感，提高84户308人的幸福指数</t>
  </si>
  <si>
    <t>梅寨村民委员会</t>
  </si>
  <si>
    <t>产业基地周边屋场人居环境整治项目</t>
  </si>
  <si>
    <t>排水沟30*30，350米，40*40，100米，60*60，150米，清杂平整4000平方，地面硬化800平方，函管60*60，80米，50*50，120米，填土方3000方，砌石墙底80公分，面60公分，高2.2米，长40米等</t>
  </si>
  <si>
    <t>项目实施后，能提升村容村貌，提升村民居住的幸福感、获得感，提高132户486人的幸福指数</t>
  </si>
  <si>
    <t>添置农机设备履带拖拉机902一台、旋耕机200、桥板2.3米。</t>
  </si>
  <si>
    <t>有效提高当地农业产业机械化水平，提高生产效率，节约人工成本，提高亩均利润，促进当地群众发展壮大农业产业规模，可使112户（其中受益脱贫户34户）实现户均增收5000元以上。</t>
  </si>
  <si>
    <t>烤烟房修缮项目</t>
  </si>
  <si>
    <t>松林村</t>
  </si>
  <si>
    <t>新建烤烟房（含周边硬化)炉堂设备成品采购一套、安装、调试，生物燃料成品设备一套，储存烟叶库房一间，（含墙体门窗钢架树脂瓦面约200平方米）</t>
  </si>
  <si>
    <t>完善烤烟房基础配套设施，有效改善烤烟生产条件，促进增产增收，提升烟叶产业价值，提供就业岗位带动周边群众务工，受益脱贫户27户127人，户均增收3000元以上。</t>
  </si>
  <si>
    <t>松林村民委员会</t>
  </si>
  <si>
    <t>购置翻耕耕整机一台，中型插秧机一台</t>
  </si>
  <si>
    <t>水毁河堤修复5处237.5立方米、水毁村组公路修复62.5立方米，涵管（规格125cm*100cm*6条）。</t>
  </si>
  <si>
    <t>项目实施后，可保障广大群众的公共出行安全，提升175户825人的幸福指数。</t>
  </si>
  <si>
    <t>来石下基础设施建设项目</t>
  </si>
  <si>
    <t>田丰村</t>
  </si>
  <si>
    <t>37千瓦抽水泵，37千瓦变频柜，PE125管1250米，PE90管1000米，PE75管350米，泵房3米*3米两层，DN100闸阀8套，DN80闸阀20套，DN65闸阀10套，砖砌管道出水池2座，砼c拦水坝一座等设施建设</t>
  </si>
  <si>
    <t>完善农田灌溉设施，有效改善生产条件，带动受益群120户，户均增收300元以上。</t>
  </si>
  <si>
    <t>田丰村民委员会</t>
  </si>
  <si>
    <t>田高村烤烟房修缮项目</t>
  </si>
  <si>
    <t>田高村</t>
  </si>
  <si>
    <r>
      <rPr>
        <sz val="14"/>
        <rFont val="宋体"/>
        <charset val="134"/>
        <scheme val="minor"/>
      </rPr>
      <t>5台一体炉、3台汽油电动机</t>
    </r>
    <r>
      <rPr>
        <sz val="14"/>
        <rFont val="Arial"/>
        <charset val="134"/>
      </rPr>
      <t xml:space="preserve">	</t>
    </r>
    <r>
      <rPr>
        <sz val="14"/>
        <rFont val="宋体"/>
        <charset val="134"/>
      </rPr>
      <t>安装及调试等</t>
    </r>
  </si>
  <si>
    <t>完善烤烟房基础配套设施，有效改善烤烟生产条件，促进增产增收，提升烟叶产业价值，提供就业岗位带动周边群众务工，受益脱贫户34户145人，户均增收3000元以上。</t>
  </si>
  <si>
    <t>田高村民委员会</t>
  </si>
  <si>
    <t>右水乡果蔬中心基础设施建设项目</t>
  </si>
  <si>
    <t>钢结构，工具房及生产间占地面积约500平方米，宽10米，长28米等设施建设</t>
  </si>
  <si>
    <t>项目实施后，完善果蔬中心基础设施建设，有效改善生产条件，带动受益群众340户（脱贫户64户），户均增收300元以上。</t>
  </si>
  <si>
    <t>三田片水渠维修工程</t>
  </si>
  <si>
    <t>维修水渠总长2500米，宽0.8米等基础设施建设</t>
  </si>
  <si>
    <t>项目实施后，能辐射覆盖三田片粮食生产区1600亩，满足提245户1127人（其中贫困户56户247人）的生产灌溉用水问题，户均增收300元</t>
  </si>
  <si>
    <t>农机合作社基础设施完善工程</t>
  </si>
  <si>
    <t>搭建稻谷储存室45平方米、扩建农机库棚85平方米等基础设施建设工程</t>
  </si>
  <si>
    <t>项目实施后，能提升农机合作社综合服务能力，促进当地粮食初加工产业发展，带动当地群众发展农业产业，增加村集体经济固定收益，受益群众80户256人，其中脱贫户26户117人，户均年增收1200元以上。</t>
  </si>
  <si>
    <t>混凝土路面硬化460平方，破旧路面破碎整治460平方，实心砖砖砌挡土墙200平方，水泥砖砌墙体100平方等</t>
  </si>
  <si>
    <t>项目实施后，能提升村容村貌，提升村民居住的幸福感、获得感，提高50户249人的幸福指数</t>
  </si>
  <si>
    <t>右水乡贝贝小南瓜示范基地基础设施改造提升</t>
  </si>
  <si>
    <t>田高村、围背村</t>
  </si>
  <si>
    <t>蔬菜大棚加固210亩、线路整修1100米、产后处理加工车间建设（2座）、供电设施（三箱四线250米）、供水设施(水桶2个、水池2座、PE管2400米）、产业路修复600米等</t>
  </si>
  <si>
    <t>完善种植基地基础设施建设，降低灌溉、运输生产成本，提高种植亩均产值，激发当地群众发展产业的积极性，带动周边农户务工就业，受益农户80户387人（其中脱贫户16户78人），户均增收1200元/年。</t>
  </si>
  <si>
    <t>农产品展销平台</t>
  </si>
  <si>
    <t>围背村</t>
  </si>
  <si>
    <t>新建100平方米农产品展销平台及地面硬化150平方米、水沟30米等。</t>
  </si>
  <si>
    <t>完善当地蘑菇产销配套设施，吸纳游客参观消费，促进蘑菇产品销售，提升产业产值，激发群众发展种植蘑菇产业的积极性，带动基地周边群众发展蘑菇产业及务工就业，受益脱贫户35户125人，每年户均增收6000元以上。</t>
  </si>
  <si>
    <t>围背村民委员会</t>
  </si>
  <si>
    <t>下寨村</t>
  </si>
  <si>
    <t>混凝土路面硬化1100平方厚0.18，混凝土路面硬化1000平方厚0.15，砖砌24墙1000米，浆砌石挡墙200立方米，饮水井3座，水沟200米</t>
  </si>
  <si>
    <t>项目实施后，能提升村容村貌，提升村民居住的幸福感、获得感，提高30户149人的幸福指数。</t>
  </si>
  <si>
    <t>消防水池、粪污收集池和消毒通道及消毒池建设项目</t>
  </si>
  <si>
    <t>右水村</t>
  </si>
  <si>
    <t>新建地下消防水池一处314.74㎡、粪污收集池一处112㎡和消毒通道及消毒池120㎡</t>
  </si>
  <si>
    <t>配套设施项目</t>
  </si>
  <si>
    <t>项目实施后可增加村集体经济收入，提高周边乡镇的肉牛养殖热度，养殖户户年均增收10000元以上。为农户提供就近务工岗位，受益农户50户（其中脱贫户和监测户10户），每户年均增收5000元以上。</t>
  </si>
  <si>
    <t>粪污处理间、饲料间及有机肥厂建设项目</t>
  </si>
  <si>
    <t>新建粪污处理间一栋180㎡、饲料间1850㎡及有机肥厂470㎡</t>
  </si>
  <si>
    <t>寄养栏建设项目</t>
  </si>
  <si>
    <t>新建四栋寄养栏，每栋1357.15㎡，共计5428.61㎡</t>
  </si>
  <si>
    <t>交易栏及隔离栏建设项目</t>
  </si>
  <si>
    <t>新建交易栏一栋3112.56㎡及隔离栏一栋1227.26㎡</t>
  </si>
  <si>
    <t>园区道路建设项目</t>
  </si>
  <si>
    <t>新建4m宽沥青道路1250㎡、6m宽沥青道路3000㎡、9m宽沥青道路1250㎡</t>
  </si>
  <si>
    <t>项目建成后，园区基础设施得到完善，有利于优化园区产业空间布局,拓展园区发展空间，提高周边乡镇的肉牛养殖热度，养殖户户年均增收10000元以上。为农户提供就近务工岗位，受益农户50户（其中脱贫户和监测户10户），每户年均增收5000元以上。</t>
  </si>
  <si>
    <t>园区给排水及电力配套工程建设项目</t>
  </si>
  <si>
    <t>新建园区给水管网750m、排水管网800m、排污管网1120㎡、沉砂井一处、隔油池一处、化粪池两处及电力配套设备两套，涉及工程面积14489.1㎡</t>
  </si>
  <si>
    <t>园区配套设施建设项目</t>
  </si>
  <si>
    <t>新建园区配套设施建设（围墙600m、公共照明灯杆50杆、护坡12000㎡等 ）涉及面积26000㎡</t>
  </si>
  <si>
    <t>交易栏、隔离栏屋顶光伏建设项目</t>
  </si>
  <si>
    <t>新建交易栏、隔离栏屋顶光伏4400㎡。</t>
  </si>
  <si>
    <t>寄养栏屋顶光伏建设项目1</t>
  </si>
  <si>
    <t>新建寄养栏屋顶光伏2500㎡。</t>
  </si>
  <si>
    <t>寄养栏屋顶光伏建设项目2</t>
  </si>
  <si>
    <t>新建寄养栏屋顶光伏3500㎡。</t>
  </si>
  <si>
    <t>撂荒地翻耕复垦（二）</t>
  </si>
  <si>
    <t>右水村、大华村、大庆村、松林村、围背村、下寨村</t>
  </si>
  <si>
    <t>右水村撂荒地翻耕复垦、除草平整293亩；
大华村撂荒地翻耕复垦、除草平整67亩；
大庆村撂荒地翻耕复垦、除草平整72亩；
围背村撂荒地翻耕复垦、除草平整82亩；
下寨村撂荒地翻耕复垦、除草平整98亩；
松林村撂荒地翻耕复垦、除草平整37亩</t>
  </si>
  <si>
    <t>扩大粮食生产面积和烟叶产业种植面积，壮大村集体经济，带动当地农户产业和就业创收，受益群众483户（其中脱贫户和监测户129户），每年户均增收500元以上。</t>
  </si>
  <si>
    <t>安全饮水项目</t>
  </si>
  <si>
    <t>中坝村</t>
  </si>
  <si>
    <t>对小微农饮水厂破旧接水管约1000米进行更换等基础设施建设</t>
  </si>
  <si>
    <t>项目实施后，能提高群众安全饮水指数，保障62户382人的饮水安全</t>
  </si>
  <si>
    <t>中坝村民委员会</t>
  </si>
  <si>
    <t>添置农机设备2台泰轮式拖拉机WB1004-1拖拉机、3台旋耕机200，桥板6.9米、1台履带拖拉机902、插秧机6行一台。</t>
  </si>
  <si>
    <t>小应排、寨下等中心屋场人居环境整治，硬化坪3000平方米，添置垃圾桶50只，新建排水沟500米等环境整治工程。</t>
  </si>
  <si>
    <t>项目实施后，能提升村容村貌，提升村民居住的幸福感、获得感，提高100户521人的幸福指数</t>
  </si>
  <si>
    <t>撂荒地翻耕复垦（一）</t>
  </si>
  <si>
    <t>中坝村、田丰村、梅丰村、梅寨村、田高村、田升村</t>
  </si>
  <si>
    <t>中坝村撂荒地翻耕复垦、除草平整120亩；
田丰村撂荒地翻耕复垦、除草平整48亩；
梅丰村撂荒地翻耕复垦、除草平整47.6亩；
梅寨村撂荒地翻耕复垦、除草平整174亩；
田高村撂荒地翻耕复垦、除草平整112亩；
田升村撂荒地翻耕复垦、除草平整45.6亩</t>
  </si>
  <si>
    <t>扩大粮食生产面积和烟叶产业种植面积，壮大村集体经济，带动当地农户产业和就业创收，受益群众446户（其中脱贫户和监测户142户），每年户均增收500元以上。</t>
  </si>
  <si>
    <t>大坝脑村、水明村、 社山坝村、岽背村</t>
  </si>
  <si>
    <t>大坝脑村撂荒地开垦复耕300亩、水明村撂荒地开垦复耕220亩、社山坝村撂荒地开垦复耕120亩、岽背村撂荒地开垦复耕120亩</t>
  </si>
  <si>
    <t>项目实施后，扩大当地烟叶产业种植面积，壮大烟叶产业发展规模，带动当地农户产业和就业创收，受益群众438户（其中脱贫户和监测户142户），每年户均增收2000元以上。</t>
  </si>
  <si>
    <t>站塘乡人民政府</t>
  </si>
  <si>
    <t>大坝脑村、水明村、 社山坝村、岽背村民委员会</t>
  </si>
  <si>
    <t>官村村、 官山村、 横岭村、 南坑村</t>
  </si>
  <si>
    <t>官村村撂荒地开垦复耕170亩、官山村撂荒地开垦复耕150亩、横岭村撂荒地开垦复耕220亩、南坑村撂荒地开垦复耕220亩</t>
  </si>
  <si>
    <t>项目实施后，扩大当地烟叶产业种植面积，壮大烟叶产业发展规模，带动当地农户产业和就业创收，受益群众478户（其中脱贫户和监测户132户），每年户均增收2000元以上。</t>
  </si>
  <si>
    <t>官村村、 官山村、 横岭村、 南坑村民委员会</t>
  </si>
  <si>
    <t>罗坊村农机购买项目</t>
  </si>
  <si>
    <t>罗坊村</t>
  </si>
  <si>
    <t>1台久保田乘坐式插秧机，2台久保田手扶式插秧机</t>
  </si>
  <si>
    <t>产业生产设备购置后，能有效提升村集体果蔬制种功能，促进全村制种产业发展，带动脱贫户96户，人数367人实现产业户均增收1200元/年，预计可使村集体经济年收入增加5万元。</t>
  </si>
  <si>
    <t>罗坊村民委员会</t>
  </si>
  <si>
    <t>罗坊村新建光伏发电站</t>
  </si>
  <si>
    <t>村农事服务中心厂房屋顶搭建光伏发电167千瓦，工厂化育秧中心屋顶光伏发电63千瓦</t>
  </si>
  <si>
    <t>项目实施后，预计可提升村集体经济收入15万元，用于持续改善人居环境，完善村基础建设，增设公益性岗位、公益性事业，预计每年带动157户增收150元。</t>
  </si>
  <si>
    <t>农机购买项目</t>
  </si>
  <si>
    <t>南坑村、横岭村</t>
  </si>
  <si>
    <t>购买烘干设备两套（20吨烘干机2台、60万大卡炉子1台）、沃德高速插秧机2台、手扶式插秧机4台(南坑村30万元、横岭村30万元)</t>
  </si>
  <si>
    <t>产业生产设备购置升级后，有效改善当地农业产业发展条件，提高生产效率，节约生产成本，带动当地群众发展壮大农业产业规模，可使168户（脱贫户68户）实现户均增收800元以上。</t>
  </si>
  <si>
    <t>南坑村民委员会</t>
  </si>
  <si>
    <t>站塘村芙蓉凹环境整项目</t>
  </si>
  <si>
    <t>站塘村</t>
  </si>
  <si>
    <t>修复破损路面硬化460米，公共区域街檐、水沟硬化320米，挡土墙建设200立方米，排污排水沟建设2600米</t>
  </si>
  <si>
    <t>项目实施后，可以提升70户170人居住环境，美化村容村貌，提升群众满意度和幸福感。</t>
  </si>
  <si>
    <t>站塘村民委员会</t>
  </si>
  <si>
    <t>更换生物燃料机15台，炉膛维修4座，挂烟梁10座，烤烟房屋顶维修100平方米，烤烟房顶光伏发电站24千瓦</t>
  </si>
  <si>
    <t>改善当地群众烟叶生产条件，提高生产效率，节约生产成本降低生产成本，提高农户种植积极性，发展壮大种植规模，受益脱贫户53户183人，可实现户均增收800元以上。</t>
  </si>
  <si>
    <t>站塘村、 罗坊村</t>
  </si>
  <si>
    <t>站塘村撂荒地开垦复耕250亩、罗坊村撂荒地开垦复耕250亩</t>
  </si>
  <si>
    <t>项目实施后，扩大当地烟叶产业种植面积，壮大烟叶产业发展规模，带动当地农户产业和就业创收，受益群众453户（其中脱贫户和监测户126户），每年户均增收3000元以上。</t>
  </si>
  <si>
    <t>站塘村、 罗坊村民委员会</t>
  </si>
  <si>
    <t>站塘乡脱贫户房屋修缮项目</t>
  </si>
  <si>
    <t>站塘乡各村</t>
  </si>
  <si>
    <t>解决全乡脱贫户住房安全问题，屋面防水300㎡,门窗修缮10户</t>
  </si>
  <si>
    <t>项目实施后，有效解决全乡脱贫户住房安全问题，房屋前后排水沟等，提高脱贫户满意度，收益脱贫户60户。</t>
  </si>
  <si>
    <t>中村乡农田复耕项目</t>
  </si>
  <si>
    <t>小燕村、中联村、半溪村、洋光村、増坑村、中和村</t>
  </si>
  <si>
    <t>小燕村、中联村、半溪村、洋光村、増坑村、中和村撂荒地开垦复耕202亩</t>
  </si>
  <si>
    <t>项目实施后，扩大当地水稻、烟叶、红薯等产业种植面积，壮大水稻产业发展规模，带动当地农户产业和就业创收，受益群众93户526人（其中脱贫户和监测户22户），每年户均增收1000元以上。</t>
  </si>
  <si>
    <t>中村乡人民政府</t>
  </si>
  <si>
    <t>林下产业项目</t>
  </si>
  <si>
    <t>洋光村</t>
  </si>
  <si>
    <t>加工厂房200平方配套及土地平整1000m³、地面硬化700㎡等。</t>
  </si>
  <si>
    <t>该项目预计每年增加村集体收入5万元，用于持续改善人居环境、完善村基础设施建设，增加公益性岗位；同时，引导当地农户发展壮大林芝种植产业，带动当地务工就业、土地流转、种植灵芝产业增收，受益脱贫户45户162人，户均增收1.5万元。</t>
  </si>
  <si>
    <t>洋光村委员会</t>
  </si>
  <si>
    <t>农机产业发展项目</t>
  </si>
  <si>
    <t>中联村</t>
  </si>
  <si>
    <t>乘座式插秧机2台、手扶式插秧机2台。</t>
  </si>
  <si>
    <t>工程实施后，预计每年增加村集体经济收入2万元，有效改善当地农业产业发展条件，提高生产效率，节约生产成本，带动当地群众发展壮大农业产业规模，可使40户脱贫户实现户均增收1000元以上。</t>
  </si>
  <si>
    <t>中联村民委员会</t>
  </si>
  <si>
    <t>基础设施综合建设项目</t>
  </si>
  <si>
    <t>新建排水沟、排污沟600米，挡墙150立方米，场地硬化280平方米，破损路面修复150米，道路硬化550米等。</t>
  </si>
  <si>
    <t>开展乡村治理示范创建，有利于提升中联村基础设施建设，惠及158户农户（其中脱贫户36户）</t>
  </si>
  <si>
    <t>烤房维修改造项目</t>
  </si>
  <si>
    <t>购买生物燃料机10台、安装烤房门26樘，安装熔炉7膛，树脂瓦500平等</t>
  </si>
  <si>
    <t>房屋修缮加固项目</t>
  </si>
  <si>
    <t>中联村、半溪村</t>
  </si>
  <si>
    <t>脱贫户、监测对象房屋修缮加固180平方，盖琉璃瓦100平方等。</t>
  </si>
  <si>
    <t>巩固提升“三类人员”及脱贫户住房安全，确保不出现住房安全问题（改善3户脱贫户住房问题）</t>
  </si>
  <si>
    <t>中联村、半溪村民委员会</t>
  </si>
  <si>
    <t>半岗、岗脑、司背、寨下、小田</t>
  </si>
  <si>
    <t>半岗村：拆除烤房旧炉膛，新建烤房炉膛49座，拆、装散热器，更换电机、风机各49台，保温窗制安，电动进风门拆装49樘，地面硬化（5cm）207.09平方米，烤房挂烟梁105m,4mm2铝线600m,25mm2铝线1000m,70mm2铝线200m,空气开关盒、空气开关、插座各50个，T字墙担30组，配管160m。
岗脑村：拆除烤房旧炉膛、新建烤房炉膛10座，拆、装散热器10台，新购NS钢制炉门20个，烤房小门更换20樘。
司背村：拆除烤房旧炉膛、新建烤房炉膛20座，拆、装散热器20台，新购NS钢制炉门40个，烤房群更换大门26樘。2.5mm2铜线200m,4mm2铜线400m,球泡灯12套，插座12个，配管48m。
寨下村：拆除烤房旧炉膛、新建烤房炉膛10座，拆除铁皮棚，新建钢架树脂瓦274.85平方米。
小田村：观察窗拆装、自动排湿窗拆装150樘，维修窗拆装50樘，钢架铁皮雨棚30平方米，空气开关盒、空气开关各25个，10mm2铝线200m,配管52m。</t>
  </si>
  <si>
    <t>项目实施后，带动烟叶产业发展，解决烟农烤房不足、提高烟农烤后烟叶质量，提高烟农经济效益，受益群众61户320人，其脱贫户15户54人，每年户均增收3000元以上。</t>
  </si>
  <si>
    <t>上营村民委员会</t>
  </si>
  <si>
    <t>肉牛产业基地附属设施建设项目</t>
  </si>
  <si>
    <t>大坑、河墩、岗脑村</t>
  </si>
  <si>
    <t>肉牛产业基地附属设施建设，建设仓库约1000平方米，5m宽道路建设约485米、30*50水渠约1000米，消毒池60平方米，消毒池钢结构更衣室20平方米、氧化塘1个、化粪池1个等。（大坑、河墩村每村投资入股50万元；岗脑村投资入股100万元）</t>
  </si>
  <si>
    <t>大坑、河墩、岗脑村投资入股产业基地附属设施，项目建成收益按入股资金比例分红，项目实施后，带动产业发展，促进产业增收，村集体受益的情况:预计每年盈利约15万元以上，受益群众10户30人，其脱贫户2户7人，户均增收3000元以上。</t>
  </si>
  <si>
    <t>周田镇人民政府</t>
  </si>
  <si>
    <t>岗脑村民委员会</t>
  </si>
  <si>
    <t>烟叶产业发展（烤烟房续建及附属设施建设）项目</t>
  </si>
  <si>
    <t>大坑村</t>
  </si>
  <si>
    <t>烟叶产业发展，附属设施建设：搭建烤烟棚158平方米，场地硬化140平方米</t>
  </si>
  <si>
    <t>项目实施后，带动烟叶产业发展，增加烟农12户，增加就业人员60人，增加烟农收入，受益群众185户827人，其脱贫户20户90人，户均增收3000元以上。</t>
  </si>
  <si>
    <t>大坑村民委员会</t>
  </si>
  <si>
    <t>肉牛养殖基地建设项目</t>
  </si>
  <si>
    <t>大坑村、岗脑村、上营村、长江村、司背村、桥塘村、半岗村、新圩村、中桂村、梅子村</t>
  </si>
  <si>
    <t>建设肉牛养殖基地，其中钢桁架结构牛棚三座总面积约6600平方米。（大坑村投资入股66万元资金；岗脑村投资入股51万元资金；上营村投资入股86.8万元资金；司背村投资入股50万；长江村、中桂村投资入股10万元资金；桥塘村投资入股28万元；半岗村、新圩村每村投资入股30万元；梅子村投资入股20.2万元）</t>
  </si>
  <si>
    <t>大坑村、岗脑村、上营村、长江村、司背村、桥塘村、半岗村、新圩村、中桂、梅子村投资入股共建肉牛养殖基地，项目建成收益按入股资金比例分红，项目实施后，带动养牛产业发展，促进产业增收，村集体受益的情况:预计每年盈利约20万元以上，带动周边群众发展牛肉养殖及务工就业，受益群众122户549人，其脱贫户30户123人，户均收入3万元以上。</t>
  </si>
  <si>
    <t>紫云山景区民宿建设项目</t>
  </si>
  <si>
    <t>岗脑村</t>
  </si>
  <si>
    <t>建设民宿4栋</t>
  </si>
  <si>
    <t>栋</t>
  </si>
  <si>
    <t>该项目建成后，可带动当地群众发展休闲旅游产业，拓宽收入渠道来源，民宿租给紫云山旅游景区，收益分红村集体预计增加村集体经济收入3万元以上，受益农户65户323人，其中脱贫户18户71人。每年户均增收461元以上。</t>
  </si>
  <si>
    <t>分布式光伏发电项目</t>
  </si>
  <si>
    <t>岗脑村、上官村</t>
  </si>
  <si>
    <t>搭建分布式光伏发电站280kw，用电设施建设等。（岗脑村投资入股58万元资金；上官村投资40万元资金）</t>
  </si>
  <si>
    <t>光伏发电站项目建成收益按入股资金比例分红，项目实施后，村集体受益的情况:预计每年盈利约7万元以上，用于开发公益性岗位，受益脱贫户12户39人，每年户均增收0.5万元以上。</t>
  </si>
  <si>
    <t>周田镇梅子村安置点供水工程</t>
  </si>
  <si>
    <t>梅子村</t>
  </si>
  <si>
    <t>梅子村安置点，DN110PE管（1.25MPa）1500m,DN90PE管（1.25MPa）800m,DN160PE管（1.25MPa）1000m及管道开挖回填,法兰片、排气阀、闸阀等相关配件。砖混泵房9㎡，75kw离心泵、电机1台，动力控制柜（含电子元件、接线、配合调试等）1台，电表箱（含电子元件、接线、配合调试等）1台，BLV-150输电线40m，16mm2接地铝芯线20m，取水井1座。</t>
  </si>
  <si>
    <t>农村供水保障设施建设，解决梅子村移民安置点供水保障问题，受益户数65户280人。</t>
  </si>
  <si>
    <t>梅子村民委员会</t>
  </si>
  <si>
    <t>产业发展（农田灌溉）项目</t>
  </si>
  <si>
    <t>桥塘村</t>
  </si>
  <si>
    <t>新建泵站一座，55kw水泵,160PE管：4775米，110PE管：1500米，管道开挖回填，路面破碎恢复，160闸阀15只，110闸阀28只，排气9只等配件。</t>
  </si>
  <si>
    <t>完善基本农业设施，让农户稳定粮食产量，可使150户605人实现户均增收500元以上</t>
  </si>
  <si>
    <t>桥塘村民委员会</t>
  </si>
  <si>
    <t>上坝村、高桥村、三坑村、杨梅村、长田村</t>
  </si>
  <si>
    <t>搭建分布式光伏发电站500kw，用电设施建设等。（上坝村、高桥村、三坑村、杨梅村、长田村各投资40万元资金，续建至岗脑村、上官村分布式光伏发电项目，产权归属按各村出资比例确定）</t>
  </si>
  <si>
    <t>光伏发电站项目建成收益按入股资金比例分红，项目实施后，村集体受益的情况:预计每年盈利约15万元以上，用于开发公益性岗位，受益脱贫户12户39人，每年户均增收0.5万元以上。</t>
  </si>
  <si>
    <t>周田镇北片区耕地撂荒复垦项目</t>
  </si>
  <si>
    <t>上官村、高桥村、中桂村、连丰村、长江村、小田村、桥塘村、长田村</t>
  </si>
  <si>
    <t>上官村撂荒地开垦复耕25.6亩，高桥村撂荒地开垦复耕115.5亩，中桂村撂荒地开垦复耕100亩，连丰村撂荒地开垦复耕11.3亩，长江村撂荒地开垦复耕29亩，小田村撂荒地开垦复耕139亩，桥塘村撂荒地开垦复耕115亩，长田村撂荒地开垦复耕118亩。</t>
  </si>
  <si>
    <t>项目实施后，扩大当地农业产业种植面积，壮大农产业发展规模，带动当地农户产业和就业创收，受益群众59户（其中脱贫户和监测户25户），每年户均增收600元以上</t>
  </si>
  <si>
    <t>农村基础设施建设项目</t>
  </si>
  <si>
    <t>上营村</t>
  </si>
  <si>
    <t>道路硬化210m，5m宽，0.18m厚，及排水沟（40*70cm）21m，入户路等</t>
  </si>
  <si>
    <t>项目实施后，村容村貌及基础设施得到有效改善，受益群众75户320人，其脱贫户20户71人</t>
  </si>
  <si>
    <t>司背村</t>
  </si>
  <si>
    <t>新建排水排污沟500米*宽0.3米*高0.3米，道路拓宽3m-3.5m拓宽至5m，500m，地面硬化800平方米，涵管10m等。</t>
  </si>
  <si>
    <t>项目实施后，村容村貌及基础设施得到有效改善，受益群众85户370人，其脱贫户22户79人</t>
  </si>
  <si>
    <t>司背村民委员会</t>
  </si>
  <si>
    <t>蔬菜大棚基地排洪水圳建设项目</t>
  </si>
  <si>
    <t>下营村</t>
  </si>
  <si>
    <t>建设排洪水圳长约400米，宽1.5米，高1米等。</t>
  </si>
  <si>
    <t>项目实施后，解决蔬菜大棚基地洪涝灾害，带动蔬菜大棚产业发展，受益群众45户180人，其脱贫户10户38人</t>
  </si>
  <si>
    <t>下营村民委员会</t>
  </si>
  <si>
    <t>果蔬产业基地基础设施建设项目</t>
  </si>
  <si>
    <t>寨下村</t>
  </si>
  <si>
    <t>挡土墙150m、钢筋混凝土盖板300米、地面硬化400㎡、排水管300m等</t>
  </si>
  <si>
    <t>项目实施后，村容村貌及基础设施得到有效改善，受益群众65户320人，其脱贫户8户36人。</t>
  </si>
  <si>
    <t>寨下村民委员会</t>
  </si>
  <si>
    <t>长江村</t>
  </si>
  <si>
    <t>打井2口、3kw抽水机2台、160管400m，110管400m</t>
  </si>
  <si>
    <t>完善基本农业设施，让农户稳定粮食产量，可使30户150人实现户均增收500元以上</t>
  </si>
  <si>
    <t>梅山畲族水渠建设项目</t>
  </si>
  <si>
    <t>中桂村</t>
  </si>
  <si>
    <t>梅山畲族产业发展，新建水渠长1100m*0.4m*0.4m。</t>
  </si>
  <si>
    <t>项目实施后，灌溉抗旱，有效提高梅山畲族农业生产的积极性，带动农业产业发展，受益少数民族41户280人。</t>
  </si>
  <si>
    <t>中桂村民委员会</t>
  </si>
  <si>
    <t>周田镇南片区耕地撂荒复垦项目</t>
  </si>
  <si>
    <t>周田村、河墩村、司背村、寨下村、上营村、半岗村、梅子村、大坑村、岗脑村、三坑村、杨梅村、新圩村</t>
  </si>
  <si>
    <t>周田村撂荒地开垦复耕6亩，河墩村撂荒地开垦复耕56亩，司背村撂荒地开垦复耕18亩，寨下村撂荒地开垦复耕9.8亩，上营村撂荒地开垦复耕122.1亩，半岗村撂荒地开垦复耕35.45亩，梅子村撂荒地开垦复耕40.1亩，大坑村撂荒地开垦复耕59.15亩，岗脑村撂荒地开垦复耕30亩，三坑村撂荒地开垦复耕31亩，杨梅村撂荒地开垦复耕64.31亩，新圩村撂荒地开垦复耕120亩,秧排村撂荒地开垦复耕21亩。</t>
  </si>
  <si>
    <t>项目实施后，扩大当地农业产业种植面积，壮大农产业发展规模，带动当地农户产业和就业创收，受益群众45户（其中脱贫户和监测户15户），每年户均增收600元以上</t>
  </si>
  <si>
    <t>脱贫户及三类人员住房修缮项目</t>
  </si>
  <si>
    <t>周田镇各村</t>
  </si>
  <si>
    <t>周田镇各村脱贫户及三类人员住房修缮，其中屋顶屋面渗漏约20㎡；住房修缮10㎡；墙体裂缝修缮面积约65㎡；墙体大裂缝重建36㎡；改造钢架树脂瓦面积约620㎡等。</t>
  </si>
  <si>
    <t>巩固脱贫攻坚成果，解决全镇各村脱贫户、三类人员住房安全，脱贫户三类人员10户54人</t>
  </si>
  <si>
    <t>祠堂下村小田口组产业路</t>
  </si>
  <si>
    <t>祠堂下村</t>
  </si>
  <si>
    <t>新建路面硬化长1000米、宽4.5米、厚0.18米、ф50涵管</t>
  </si>
  <si>
    <t>完善当地肉牛产业发展基础设施建设，带动当地农户土地流转、务工就业、发展肉牛养殖产业，受益群众20户120人，其中脱贫户7户34人，户均增收2000元以上。</t>
  </si>
  <si>
    <t>祠堂下村民委员会</t>
  </si>
  <si>
    <t>祠堂下村永丰组产业路</t>
  </si>
  <si>
    <t>新建路面硬化长400米、宽4.5米、厚0.18米、ф50涵管、腊月下永丰等小组等道路维修1100平方</t>
  </si>
  <si>
    <t>完善当地肉牛产业发展基础设施建设，带动当地农户土地流转、务工就业、发展肉牛养殖产业，受益群众32户132人，其中脱贫户5户20人，户均增收2000元以上。</t>
  </si>
  <si>
    <t>大西坝村、南寨村、杉坑村、珠兰村、怀仁村</t>
  </si>
  <si>
    <t>珠兰村撂荒地开垦复耕158亩、大西坝村（齐心小组、新屋小组、增丰小组、横迳小组）良田开荒复耕30.5亩、杉坑村（下湾子组）撂荒耕地复垦20亩、南寨村（秀塅组、中心、垇脑组、早子排组）撂荒耕地复垦48亩、怀仁村（仁峰小组门口、松光岭小组拗下沙场对面、庆丰小组大蕉坑）等地撂荒耕地复垦100.3亩</t>
  </si>
  <si>
    <t>项目实施后，扩大当地烟叶产业种植面积，壮大烟叶产业发展规模，带动当地农户产业和就业创收，受益群众138户（其中脱贫户和监测户20户），每年户均增收1500元以上。</t>
  </si>
  <si>
    <t>珠兰乡人民政府</t>
  </si>
  <si>
    <t>大西坝村、南寨村、杉坑村、珠兰村、怀仁村民委员会</t>
  </si>
  <si>
    <t>珠兰乡河陂村供水工程</t>
  </si>
  <si>
    <t>河陂村</t>
  </si>
  <si>
    <t>河陂村新建一座加压泵站，管道铺设3200米。</t>
  </si>
  <si>
    <t>进一步提升河陂村高坑、坳背、大颈山、上塅子4个村民小组70户305人饮水安全问题。</t>
  </si>
  <si>
    <t>河陂村民委员会</t>
  </si>
  <si>
    <t>上村、李山岭人居环境整治</t>
  </si>
  <si>
    <t>上照村</t>
  </si>
  <si>
    <t>水沟300*0.4*0.4、清污整治2000平方、入组路整修150米*3.5*0.18</t>
  </si>
  <si>
    <t>项目实施后，村容村貌及基础设施得到有效改善，受益群众35户176人</t>
  </si>
  <si>
    <t>上照村民委员会</t>
  </si>
  <si>
    <t>珠兰乡贝贝小南瓜示范基地基础设施改造提升</t>
  </si>
  <si>
    <t>蔬菜大棚加固104亩、线路整修120米、供水设施(水泵2个、pE管2100米)、水圳硬化1000米(30x30x30)、产业路修复300米等</t>
  </si>
  <si>
    <t>完善种植基地基础设施建设，降低灌溉、运输生产成本，提高种植亩均产值，激发当地群众发展产业的积极性，带动周边农户务工就业，受益农户120户487人（其中脱贫户16户80人），户均增收1200元/年。</t>
  </si>
  <si>
    <t>蔗坪小组产业发展道路</t>
  </si>
  <si>
    <t>下照村</t>
  </si>
  <si>
    <t>路面硬化长度1000米宽3.5米*厚0.18米</t>
  </si>
  <si>
    <t>完善村基础设施建设，方便群众生活生产出行，提高群众生活满意度，受益群众52户252人</t>
  </si>
  <si>
    <t>下照村民委员会</t>
  </si>
  <si>
    <t>龙颈小组农事服务中心光伏发电</t>
  </si>
  <si>
    <t>2023年1月—2023年12月</t>
  </si>
  <si>
    <t>是</t>
  </si>
  <si>
    <t>农事服务中心760㎡安装光伏发电122千瓦</t>
  </si>
  <si>
    <t>千瓦</t>
  </si>
  <si>
    <t>（项目建成后，预计每年增加村集体收入2.4万元，用于持续改善人居环境、完善村基础设施建设、增设公益性岗位、脱贫户帮扶、小型产业奖补等公益事业，可提供务工就业和带动当地群众发展光伏产业，受益脱贫户26户90人，每年户均增收800元以上。）</t>
  </si>
  <si>
    <t>下照村、祠堂下村、雁湖村、杉坑村、大西坝村农机购置</t>
  </si>
  <si>
    <t>下照村、祠堂下村、雁湖村、杉坑村、大西坝村</t>
  </si>
  <si>
    <t>祠堂下村47万、雁湖村30万、杉坑村30万、大西坝村15万村级集体经济项目，购置生产农机设备翻耕拖拉机2台、高插秧机4台、手扶插秧机6台、履带旋耕机2台、全喂入收割机1台、打药无人机1台、稻谷风干机1台等农具设备</t>
  </si>
  <si>
    <t>项目实施后，能有效解决下照村、祠堂下村、雁湖村、杉坑村、大西坝村农业产业生产期间农机不足问题，可为一般农户提供农机支持，降低生产成本，提高亩产产值，有效提升全村村民幸福感、满意度，受益户一般脱贫户285户，一般农户500户，总受益人口数3025人，户均每年增收100元。</t>
  </si>
  <si>
    <t>下照村、上照村、祠堂下村、河坡村、龙车村、雁湖村、芳园村、迳口村</t>
  </si>
  <si>
    <t>下照村撂荒地开垦复耕136亩、上照村（上照村红星组桥背、围背、下岗背马脐塘、富坑、社公背）撂荒耕地复垦77亩、祠堂下村（小龙沙组）撂荒耕地复垦26亩、河坡村（新建组）撂荒耕地复垦42亩、龙车村（新建组）良田开荒复耕36亩、雁湖村（雁湖小组、新建小组、麻杏小组、河垇小组、大坑小组）撂荒耕地复垦86亩芳园村（新天背、竹山下、下横江、竹园）等地撂荒耕地复垦79亩迳口村（塘面组、大坑腰组迳山组、黄山坑、禾上田组）等地撂荒耕地复垦34.9亩</t>
  </si>
  <si>
    <t>项目实施后，扩大当地烟叶产业种植面积，壮大烟叶产业发展规模，带动当地农户产业和就业创收，受益群众286户（其中脱贫户和监测户50户），每年户均增收1000元以上。</t>
  </si>
  <si>
    <t>珠兰村</t>
  </si>
  <si>
    <t>新建入户便道长600米*宽2米*厚0.1米、 地面硬化1000平方*厚0.1米 、水泥实浇双边双模水沟长300米规格.高0.3米*宽0.3米*边板0.1米*底板0.1米</t>
  </si>
  <si>
    <t>完善村基础设施建设，方便群众生活生产出行，提高群众生活满意度，受益群众36户128人。</t>
  </si>
  <si>
    <t>珠兰村民委员会</t>
  </si>
  <si>
    <t>黄元米果产业加工车间项目</t>
  </si>
  <si>
    <t>禾坪下村</t>
  </si>
  <si>
    <t>新建黄元米果加工厂房800平方米。</t>
  </si>
  <si>
    <t>项目建成后，可提供就业岗位30个，带动在家闲置劳动力在加工厂就业，使人均年收入提高3000元以上，提高农户及脱贫户收入水平，受益脱贫户30户112人。</t>
  </si>
  <si>
    <t>庄埠乡人民政府</t>
  </si>
  <si>
    <t>黄元米果产业基础设施建设项目</t>
  </si>
  <si>
    <t>新建黄元米果加工厂房排污沟600米，道路硬化500米，挡墙400立方米等</t>
  </si>
  <si>
    <t>带动当地群众发展黄元米果产业，促进当地群众务工就业，可使脱贫户30户128人实现户均增收500元以上。</t>
  </si>
  <si>
    <t>下基、禾坪下等各村脱贫户及“三类人员”等住房修缮项目</t>
  </si>
  <si>
    <t>下基村</t>
  </si>
  <si>
    <t>下基、禾坪下等各村脱贫户、三类人群住房加固、屋顶维修补漏约500平方米，墙体维修400平方米等。</t>
  </si>
  <si>
    <t>项目建成后，可巩固提升“三类人员”及脱贫户住房安全，确保不出现住房安全问题，受益16户68人。</t>
  </si>
  <si>
    <t>下基村民委员会</t>
  </si>
  <si>
    <t>寨富村举口片区周边环境整治项目</t>
  </si>
  <si>
    <t>寨富村</t>
  </si>
  <si>
    <t>修复水沟500米及盖板，场地硬化500平方米，挡墙500立方米，来富桥桥面修复500平方米等。</t>
  </si>
  <si>
    <t>项目建成后，可完善村基础设施建设，提升村容村貌，可使376户1740人居住舒适，提升周边居民幸福指数。</t>
  </si>
  <si>
    <t>寨富村民委员会</t>
  </si>
  <si>
    <t>寨富村山塘坪屋场环境整治建设项目</t>
  </si>
  <si>
    <t>修复路面约500平方米，修缮排污设施1000米，新建挡墙800立方米，农户养鸡棚100平方米等。</t>
  </si>
  <si>
    <t>完善村基础设施建设，提升村容村貌，可使376户1740人居住舒适，提升周边居民幸福指数。</t>
  </si>
  <si>
    <t>寨富村屋顶光伏电站建设项目</t>
  </si>
  <si>
    <t>新建屋顶光伏发电125千瓦。</t>
  </si>
  <si>
    <t>预计项目建成村集体经济每年增加5万元，用于持续改善人居环境整治、增设公益性岗位、完善村基础设施建设等公益性事业，带动当地群众务工增收，受益脱贫户12户56人，年均增收500元以上。</t>
  </si>
  <si>
    <t>农机购置项目二</t>
  </si>
  <si>
    <t>购置小型插秧机2台，大型插秧机1台。</t>
  </si>
  <si>
    <t>项目建成后，每年预计可增加村集体收入约2万元，用于持续改善人居环境、完善村基础设施建设、增设公益性岗位等公益事业；同时促进当地农业产业发展，受益农户25户155人，预计每户年增收1000元。</t>
  </si>
  <si>
    <t>寨富村茶产业排灌站基础设施建设项目</t>
  </si>
  <si>
    <t>新建一座功率40千瓦抽水泵站，占地30平方米泵房，牵电线三箱四线电线500米，DN75PE管1700米，DN90PE管2000米，管道土方开挖、回填1500立方米及其他配套设施。</t>
  </si>
  <si>
    <t>新建排灌站，对寨富村茶园解决用水灌溉困难问题，提供就业岗位50个，受益50户213人，预计户均每年提高收入1500元。</t>
  </si>
  <si>
    <t>庄埠乡蔬菜农场项目</t>
  </si>
  <si>
    <t>安装27亩蔬菜大棚基地滴水设施，蔬菜基地水肥一体化设备设施一套；配套河里抽水排灌站整体系统一套；pE110管1000m；修复宽3.6m机耕道800m；修复30X40水渠500m等</t>
  </si>
  <si>
    <t>完善种植基地基础设施建设，降低灌溉、运输生产成本，提高种植亩均产值，激发当地群众发展产业的积极性，带动周边农户务工就业，受益农户67户238人（其中脱贫户12户60人），户均增收1200元/年。</t>
  </si>
  <si>
    <t>新屋口周边环境整治及基础设施项目</t>
  </si>
  <si>
    <t>庄埠村</t>
  </si>
  <si>
    <t>片石挡墙300立方米，砖砌挡墙80立方米，场地硬化600平方米,排水沟200米，排污管道500米，场地覆土200平方米，清杂约600平方米等。</t>
  </si>
  <si>
    <t>项目建成后，可使庄埠村302户1325人出行提供交通便利，提高农户生活满意度。</t>
  </si>
  <si>
    <t>庄埠村民委员会</t>
  </si>
  <si>
    <t>岗塘背周边环境整治项目</t>
  </si>
  <si>
    <t>场地硬化400平方米,水沟300米，污水管道400米，入户便道200米土地平整约1000平方米等。</t>
  </si>
  <si>
    <t>项目建成后，可使庄埠村258户985人出行提供交通便利，提高农户生活满意度。</t>
  </si>
  <si>
    <t>烤烟房及配套基础设施建设项目</t>
  </si>
  <si>
    <t>新建烤烟房2座及对28座烤烟房1120平米进行改造，包括更换电线1300米，电缆400米，工字墙担40套，漏保30个，购买生物燃料机、安装烤房门，熔炉，支架热镀管400根、搭建雨棚、墙体修缮加固等。</t>
  </si>
  <si>
    <t>项目实施后，带动烟叶产业发展，增加烟农12户，增加就业人员60人，增加烟农收入，受益脱贫户23户9135人，户均增收3000元以上。</t>
  </si>
  <si>
    <t>农机购置项目一</t>
  </si>
  <si>
    <t>购置小型插秧机5台，大型插秧机1台及稻谷烘干机1台、碾米机1台、大米真空包装机1台、大米色选机1台等设备采购。</t>
  </si>
  <si>
    <t>项目建成后，每年预计可增加村集体收入约5万元，用于持续改善人居环境、完善村基础设施建设、增设公益性岗位等公益事业；同时促进当地农业产业发展，受益农户25户155人，受脱贫户23户135人，预计每户年增收1000元。</t>
  </si>
  <si>
    <t>肉牛产业基地产业路建设项目</t>
  </si>
  <si>
    <t>新建肉牛基地产业碎石路及拓宽长1000米、宽3.5米、厚0.18米等。</t>
  </si>
  <si>
    <t>完善当地肉牛产业发展基础设施建设，带动当地农户土地流转、务工就业、发展肉牛养殖产业，可为35户135人（其中脱贫户12户52人）每年户均增收3000元以上。</t>
  </si>
  <si>
    <t>收割机购置项目</t>
  </si>
  <si>
    <t>购置全喂入联合收割机2台及配件等设备采购。</t>
  </si>
  <si>
    <t>项目建成后，每年预计可增加村集体收入约6000元，用于持续改善人居环境、完善村基础设施建设、增设公益性岗位等公益事业；同时带动当地群众发展农业产业，受脱贫户13户56人，预计每户年增收300元。</t>
  </si>
  <si>
    <t>肉牛产业基地项目</t>
  </si>
  <si>
    <t>新建牛舍7000平方米，配套建设环保、生产管理仓储附属用房900平方米，水沟3000米，土地平整4200平方米，道路硬化1000米，;新建沼气池1座，污粪沉淀池1座，消毒池2座，氧化塘1座等。（寨富村出资50万元、庄埠村出资40万元、下基村出资40万元、禾坪下出资40万元、正坑村出资40万元、樟坑村出资40万元。）</t>
  </si>
  <si>
    <t>通过建设肉牛产业基地，带动脱贫户发展肉牛养殖产业及务工就业，预计受益户脱贫户32户135人，每年户均增收3万元以上。每年可增加村集体经济收入15万元，用于持续改善人居环境、完善村基础设施建设、增加公益性岗位，</t>
  </si>
  <si>
    <t>庄埠村等各村农田复耕项目</t>
  </si>
  <si>
    <t>庄埠村、下基村、寨富村、禾坪下村、樟坑村、正坑村</t>
  </si>
  <si>
    <t>庄埠村撂荒地开垦复耕250亩，下基村撂荒地开垦复耕160亩，寨富村撂荒地开垦复耕180亩，禾坪下村撂荒地开垦复耕150亩，樟坑村撂荒地开垦复耕100亩，正坑村撂荒地开垦复耕300亩。</t>
  </si>
  <si>
    <t>项目实施后，可扩大当地烟叶、油菜等产业种植面积，改善油菜、烟叶产业发展条件，壮大油菜、烟叶产业发展规模，提高农户种植积极性，可使全乡56户241人实现产业发展增收，其中脱贫户和监测户21户91人，每年户均增收400元以上。</t>
  </si>
  <si>
    <t>白沙桥头人居环境整治项目</t>
  </si>
  <si>
    <t>白沙村</t>
  </si>
  <si>
    <t>桥头新建安全防护挡墙建设300米，添置大垃圾桶18个；</t>
  </si>
  <si>
    <t>改善农村人居环境，助力美丽乡村建设，打造生态美丽宜居新农村，受益户数215户，1150人。</t>
  </si>
  <si>
    <t>白沙村民委员会</t>
  </si>
  <si>
    <t>鸵鸟养殖基地建设项目</t>
  </si>
  <si>
    <t>大陂村</t>
  </si>
  <si>
    <t>新建商品鸵鸟养殖区1000平方米等。</t>
  </si>
  <si>
    <t>项目建成后收益归村集体所有，可带动全镇鸵鸟养殖产业发展，促进产业增收，村集体受益的情况:预计每年盈利约3万元以上，带动周边群众发展鸵鸟养殖及务工就业，受益群众28户126人（其脱贫户5户19人），户均增收2000元以上。</t>
  </si>
  <si>
    <t>庄口镇人民政府</t>
  </si>
  <si>
    <t>大陂村民委员会</t>
  </si>
  <si>
    <t>鸵鸟养殖基地配套设施建设</t>
  </si>
  <si>
    <t>新建鸵鸟孵化室50平方米，鸵鸟育雏室400平方米，种鸟养殖区200平方米，草料间80平方米等。</t>
  </si>
  <si>
    <t>蔬菜产业发展项目</t>
  </si>
  <si>
    <t>大排村</t>
  </si>
  <si>
    <t>100亩蔬菜基地新建产业道路长20米，宽8米，维修水陂长15米、宽6米、高3米；蔬菜基地灌溉坝体漏水维修，坝体长60米、宽1.5米、高2.5米，灌溉水渠维修长300米。</t>
  </si>
  <si>
    <t>60</t>
  </si>
  <si>
    <t>152</t>
  </si>
  <si>
    <t>大排村民委员会</t>
  </si>
  <si>
    <t>住房漏水整修项目</t>
  </si>
  <si>
    <t>对脱贫户及“三类人群”住房漏水整修，盖树脂瓦面约1400平方米。</t>
  </si>
  <si>
    <t>改善农村人居环境，助力美丽乡村建设，打造生态美丽宜居新农村，受益户数10户，48人。</t>
  </si>
  <si>
    <t>10</t>
  </si>
  <si>
    <t>48</t>
  </si>
  <si>
    <t>庄口镇贝贝小南瓜示范基地基础设施改造提升</t>
  </si>
  <si>
    <t>30亩贝贝南瓜基地新建灌溉井2座、供水管道1500米，排水沟渠管道400米，机耕道修复200米机耕桥，下田板20座，防草布15000米等</t>
  </si>
  <si>
    <t>完善种植基地基础设施建设，降低灌溉、运输生产成本，提高种植亩均产值，激发当地群众发展产业的积极性，带动周边农户务工就业，受益农户110户790人（其中脱贫户15户66人），户均增收1200元/年。</t>
  </si>
  <si>
    <t>下井塘人居环境整治项目</t>
  </si>
  <si>
    <t>黄冠村</t>
  </si>
  <si>
    <t>道路扩宽长600米，宽3米，新建街檐水沟长300米，规格40CM*40CM。砖砌挡土墙长220米，高1米，宽0.24米。</t>
  </si>
  <si>
    <t>改善农村人居环境，助力美丽乡村建设，受益户数120户，960人。</t>
  </si>
  <si>
    <t>黄冠村民委员会</t>
  </si>
  <si>
    <t>加工设备购置项目</t>
  </si>
  <si>
    <t>黄冠村、黄雷村</t>
  </si>
  <si>
    <t>烘干机4台，碾米机1套，包装机一套（其中黄雷村14万元、黄冠村56万元）</t>
  </si>
  <si>
    <t>工程实施后预计每年增加村集体经济9万元，有效改善当地农业产业发展条件，提高生产效率，节约生产成本，带动当地群众发展壮大农业产业规模，可使160户受益户均增收1000元以上</t>
  </si>
  <si>
    <t>160</t>
  </si>
  <si>
    <t>3000</t>
  </si>
  <si>
    <t>黄雷村、黄冠村民委员会</t>
  </si>
  <si>
    <t>农业产业发展农机设备购置项目</t>
  </si>
  <si>
    <t>黄雷村</t>
  </si>
  <si>
    <t>购置翻耕机7台，插秧机7台（其中黄雷村34万元、上芦村36万元、白沙村20万元）</t>
  </si>
  <si>
    <t>工程实施后预计每年增加村集体经济8万元，有效改善当地农业产业发展条件，提高生产效率，节约生产成本，带动当地群众发展壮大农业产业规模，可使60户受益户均增收1000元以上</t>
  </si>
  <si>
    <t>300</t>
  </si>
  <si>
    <t>黄雷村、上芦村、白沙村民委员会</t>
  </si>
  <si>
    <t>蘑菇产业基地续建项目</t>
  </si>
  <si>
    <t>续建蘑菇产业基地建筑长21米、宽10.5米，高3.5米、总面积220.5平方米及水电各种配套设施。</t>
  </si>
  <si>
    <t>通过发展种植产业，可以带动全村120户农户致富，其中脱贫户23户，有效解决部分村民闲置人员就业，预计使就业人员增加5000元/年，预计增加村集体经济约1万元。</t>
  </si>
  <si>
    <t>黄雷村民委员会</t>
  </si>
  <si>
    <t>新建排污沟长1200米，规格30厘米*30厘米；街檐硬化320平方米，厚10厘米；道路整修400平方米；建设安全防护墙长50米,宽1.6米，高3.0米；堡坎300立方米。</t>
  </si>
  <si>
    <t>改善农村人居环境，助力美丽乡村建设，打造生态美丽宜居新农村，受益户数120户，630人。</t>
  </si>
  <si>
    <t>庄口镇黄雷村鹅形坑供水工程</t>
  </si>
  <si>
    <r>
      <rPr>
        <sz val="14"/>
        <rFont val="宋体"/>
        <charset val="134"/>
        <scheme val="minor"/>
      </rPr>
      <t>新建拦水陂一座，铺设63-32mmPE管道2500米，,8m</t>
    </r>
    <r>
      <rPr>
        <vertAlign val="superscript"/>
        <sz val="14"/>
        <rFont val="宋体"/>
        <charset val="134"/>
        <scheme val="minor"/>
      </rPr>
      <t>3</t>
    </r>
    <r>
      <rPr>
        <sz val="14"/>
        <rFont val="宋体"/>
        <charset val="134"/>
        <scheme val="minor"/>
      </rPr>
      <t>不锈钢蓄水箱及基础和防护围栏。</t>
    </r>
  </si>
  <si>
    <t>农村供水保障设施建设，解决筠门岭镇黄雷村老屋场、象子脑农户供水保障问题、受益户数50户150人。</t>
  </si>
  <si>
    <t>鹅形坑小微饮水提升工程</t>
  </si>
  <si>
    <t>新增一座10m³不锈钢蓄水箱，加装供水一体化过滤、消毒、净水设备一套，pe63给水管道2600m，水厂周边防护堤150m³</t>
  </si>
  <si>
    <t>庄口镇黄沙农饮水厂管网改造延伸项目</t>
  </si>
  <si>
    <t>黄沙村</t>
  </si>
  <si>
    <t>改造延伸PE供水管道1500米</t>
  </si>
  <si>
    <t>农村供水保障设施建设，提升庄口镇黄沙村饮水保障问题 ，受益农户数250户410人。</t>
  </si>
  <si>
    <t>黄沙村民委员会</t>
  </si>
  <si>
    <t>农产品加工基地建设项目</t>
  </si>
  <si>
    <t>龙化村</t>
  </si>
  <si>
    <t>搭建钢结构厂房495㎡
（含厂房水电等配套设施）</t>
  </si>
  <si>
    <t>项目实施后，弥补当地农产品产业加工业的空白，延伸农产品生产链，提高产品附加值，促进当地群众发展富农业，壮大产业规模，带动当地群众产业、务工增收，受益脱贫户30户125人，每年户均增收1000以上。</t>
  </si>
  <si>
    <t>龙化村民委员会</t>
  </si>
  <si>
    <t>农产品加工仓储建设项目</t>
  </si>
  <si>
    <t>洛口村</t>
  </si>
  <si>
    <t>新建洛口村农产品加工仓储容量900m³</t>
  </si>
  <si>
    <t>项目实施后，有力于当地农产品加工保存，有利于农产品加工流通，壮大农业产业发展，增加村集体经济收入，受益脱贫户20户105人。</t>
  </si>
  <si>
    <t>洛口村民委员会</t>
  </si>
  <si>
    <t>洛口村、龙化村、小坝村、黄冠村、大陂村、黄雷村、</t>
  </si>
  <si>
    <t>洛口村撂荒地开垦复耕168亩、龙化村撂荒地开垦复耕62亩、小坝村撂荒复耕复种70亩、黄冠村撂荒地开垦复耕80亩、大陂村撂荒地开垦复耕208亩、黄雷村撂荒复垦22亩</t>
  </si>
  <si>
    <t>通过撂荒地复耕，改造荒田，提高农户种植积极性，发展壮大种植规模，保障粮食安全，受益户数2154户，9776人。</t>
  </si>
  <si>
    <t>洛口村、龙化村、小坝村、黄冠村、大陂村、黄雷村民委员会</t>
  </si>
  <si>
    <t>洛口村、小坝村</t>
  </si>
  <si>
    <t>新建农产品加工厂房200㎡，及公共照明6盏、产品转运场地硬化300㎡等。（洛口村30万元，小坝村18万元）</t>
  </si>
  <si>
    <t>脱贫户、三类人群住房、保障房修缮维护</t>
  </si>
  <si>
    <t>全镇12个村</t>
  </si>
  <si>
    <t>脱贫户和监测户屋面防水补漏230㎡、加盖顶棚160㎡、保障房维修维护240㎡等建</t>
  </si>
  <si>
    <t>解决脱贫户和监测户房屋漏水等问题，保障住房安全，巩固脱贫攻坚成果。</t>
  </si>
  <si>
    <t>上芦村农产业标准化生产基地建设项目</t>
  </si>
  <si>
    <t>上芦村</t>
  </si>
  <si>
    <t>新建农产品标准化生产基地建设300平方米及硬化500平方米，公共照明灯10盏等。</t>
  </si>
  <si>
    <t>项目实施后，弥补当地农产业加工业的空白，延伸农产品生产链，提高产品附加值，促进当地群众发展农农业，壮大产业规模，带动当地群众产业、务工增收，受益脱贫户36户121人，每年户均增收1000以上。</t>
  </si>
  <si>
    <t>36</t>
  </si>
  <si>
    <t>121</t>
  </si>
  <si>
    <t>上芦村民委员会</t>
  </si>
  <si>
    <t>上芦坝人居环境整治项目</t>
  </si>
  <si>
    <t>排污沟900米，街檐硬化1500平方米，污塘整治两处 ，脱贫户入户路整修300米</t>
  </si>
  <si>
    <t>改善农村人居环境，助力美丽乡村建设，打造生态美丽宜居新农村，受益户数90户，450人。</t>
  </si>
  <si>
    <t>庄口镇上芦村农饮水厂改造提升工程</t>
  </si>
  <si>
    <t>围墙长30m、宽0.26m、高2.5m,沉淀池长10m、宽9m、高2m，窖涵管长20m、直径0.6m</t>
  </si>
  <si>
    <t>农村供水保障设施建设，解决庄口镇上芦村农户供水保障问题473户1955人</t>
  </si>
  <si>
    <t>下芦村、禾坑村、白沙村、上芦村、大排村、</t>
  </si>
  <si>
    <t>下芦村撂荒地开垦复耕180亩、禾坑村撂荒地开垦复耕100亩、白沙村撂荒复耕复种75亩、上芦村撂荒地开垦复耕50亩、大排村撂荒地开垦复耕55亩</t>
  </si>
  <si>
    <t>通过撂荒地复耕，改造荒田，提高农户种植积极性，发展壮大种植规模，保障粮食安全，受益户数753户3425人。</t>
  </si>
  <si>
    <t>下芦村、禾坑村、白沙村、上芦村、大排村民委员会</t>
  </si>
  <si>
    <t>小坝村</t>
  </si>
  <si>
    <t>对脱贫户及“三类人群”住房漏水整修，盖树脂瓦面约700平方米。</t>
  </si>
  <si>
    <t>改善农村人居环境，助力美丽乡村建设，打造生态美丽宜居新农村，受益户数5户，26人。</t>
  </si>
  <si>
    <t>5</t>
  </si>
  <si>
    <t>26</t>
  </si>
  <si>
    <t>小坝村民委员会</t>
  </si>
  <si>
    <t>购置农业产业加工车间</t>
  </si>
  <si>
    <t>购置西江镇农业产业加工车间132㎡。</t>
  </si>
  <si>
    <t>项目实施后，预计每年为村集体经济增加1.32万元，用于持续改善人居环境、完善村基础设施建设、增设公益性岗位，受益脱贫户7户31人，户均增收2000元以上。同时，整个园区为全县提供4500个就业岗位，其中脱贫户、监测对象750个就业岗位，每年户均增收3万元以上。</t>
  </si>
  <si>
    <t>角屋村</t>
  </si>
  <si>
    <t>购置西江镇农业产业加工车间200㎡。</t>
  </si>
  <si>
    <t>发展新型农村集体经济</t>
  </si>
  <si>
    <t>项目实施后，预计每年为村集体经济增加3万元，用于持续改善人居环境、完善村基础设施建设、增设公益性岗位，受益脱贫户15户68人，年均增收2000元以上。同时，整个园区为全县提供4500个就业岗位，其中脱贫户、监测对象750个就业岗位，每年户均增收3万元以上。</t>
  </si>
  <si>
    <t>角屋村民委员会</t>
  </si>
  <si>
    <t>购置西江镇农业产业加工车间36㎡。</t>
  </si>
  <si>
    <t>项目实施后，预计每年为村集体经济增加0.35万元，用于持续改善人居环境、完善村基础设施建设、增设公益性岗位，受益脱贫户2户9人，年均增收1600元以上。同时，整个园区为全县提供4500个就业岗位，其中脱贫户、监测对象750个就业岗位，每年户均增收3万元以上。</t>
  </si>
  <si>
    <t>购置西江镇农业产业加工车间120㎡。</t>
  </si>
  <si>
    <t>项目实施后，预计每年为村集体经济增加1.8万元，用于持续改善人居环境、完善村基础设施建设、增设公益性岗位，受益脱贫户9户41人，年均增收2000元以上。同时，整个园区为全县提供4500个就业岗位，其中脱贫户、监测对象750个就业岗位，每年户均增收3万元以上。</t>
  </si>
  <si>
    <t>购置西江镇农业产业加工车间160㎡。</t>
  </si>
  <si>
    <t>项目实施后，预计每年为全县村集体经济增加2.4万元，用于持续改善人居环境、完善村基础设施建设、增加公益性岗位、产业发展等，受益脱贫户12户54人，年均增收2000元以上。同时，整个园区为全县提供4500个就业岗位，其中脱贫户、监测对象750个就业岗位，每年户均增收3万元以上。</t>
  </si>
  <si>
    <t>水东村</t>
  </si>
  <si>
    <t>购置西江镇农业产业加工车间172㎡。</t>
  </si>
  <si>
    <t>项目实施后，预计每年为村集体经济增加2.58万元，用于持续改善人居环境、完善村基础设施建设、增设公益性岗位，受益脱贫户13户52人，户均增收2000元以同时，整个园区为全县提供4500个就业岗位，其中脱贫户、监测对象750个就业岗位，每年户均增收3万元以上。</t>
  </si>
  <si>
    <t>项目实施后，预计每年为村集体经济增加2.4万元，用于持续改善人居环境、完善村基础设施建设、增设公益性岗位，受益脱贫户12户48人户均增收2001元以上同时，整个园区为全县提供4500个就业岗位，其中脱贫户、监测对象750个就业岗位，每年户均增收3万元以上。</t>
  </si>
  <si>
    <t>洋口村</t>
  </si>
  <si>
    <t>购置西江镇农业产业加工车间80㎡。</t>
  </si>
  <si>
    <t>项目实施后，预计每年为村集体经济增加1.2万元，用于持续改善人居环境、完善村基础设施建设、增设公益性岗位，受益脱贫户6户27人，年均增收2000元以上。同时，整个园区为全县提供4500个就业岗位，其中脱贫户、监测对象750个就业岗位，每年户均增收3万元以上。</t>
  </si>
  <si>
    <t>洋口村民委员会</t>
  </si>
  <si>
    <t>购置西江镇农业产业加工车间180㎡。</t>
  </si>
  <si>
    <t>项目实施后，预计每年为村集体经济增加2.7万元，用于持续改善人居环境、完善村基础设施建设、增设公益性岗位，受益脱贫户14638人，年均增收2000元以上。同时，整个园区为全县提供4500个就业岗位，其中脱贫户、监测对象750个就业岗位，每年户均增收3万元以上。</t>
  </si>
  <si>
    <t>购置西江镇农业产业加工车间192㎡。</t>
  </si>
  <si>
    <t>项目实施后，预计每年为村集体经济增加2.9万元，用于持续改善人居环境、完善村基础设施建设、增设公益性岗位，受益脱贫户14638人，年均增收2000元以上。同时，整个园区为全县提供4500个就业岗位，其中脱贫户、监测对象750个就业岗位，每年户均增收3万元以上。</t>
  </si>
  <si>
    <t>购置西江镇农业产业加工车间400㎡。</t>
  </si>
  <si>
    <t>项目实施后，预计每年为村集体经济增加6万元，用于持续改善人居环境、完善村基础设施建设、增设公益性岗位，受益脱贫户30户125人，年均增收2000元以上。同时，整个园区为全县提供4500个就业岗位，其中脱贫户、监测对象750个就业岗位，每年户均增收3万元以上。</t>
  </si>
  <si>
    <t>贡江花苑安置点</t>
  </si>
  <si>
    <t>购置西江镇农业产业加工车间141.6㎡。</t>
  </si>
  <si>
    <t>项目实施后，预计每年为全县村集体经济增加2.12万元，用于持续改善人居环境、完善村基础设施建设、增加公益性岗位、产业发展等，受益脱贫户10户45人，年均增收2001元以上。同时，整个园区为全县提供4500个就业岗位，其中脱贫户、监测对象750个就业岗位，每年户均增收3万元以上。</t>
  </si>
  <si>
    <t>梦想家园·城北小区安置点</t>
  </si>
  <si>
    <t>项目实施后，预计每年为全县村集体经济增加2.12万元，用于持续改善人居环境、完善村基础设施建设、增加公益性岗位、产业发展等，受益脱贫户10户45人，年均增收2000元以上。同时，整个园区为全县提供4500个就业岗位，其中脱贫户、监测对象750个就业岗位，每年户均增收3万元以上。</t>
  </si>
  <si>
    <t>购置西江镇农业产业加工车间128㎡。</t>
  </si>
  <si>
    <t>项目实施后，预计每年为村集体经济增加1.92万元，用于持续改善人居环境、完善村基础设施建设、增设公益性岗位，受益脱贫户10户40人户均增收2002元以上同时，整个园区为全县提供4500个就业岗位，其中脱贫户、监测对象750个就业岗位，每年户均增收3万元以上。</t>
  </si>
  <si>
    <t>小沙村、半迳村</t>
  </si>
  <si>
    <t>项目实施后，预计每年为村集体经济增加3万元，用于持续改善人居环境、完善村基础设施建设、增设公益性岗位，受益脱贫户15户60人户均增收2000元以上同时，整个园区为全县提供4500个就业岗位，其中脱贫户、监测对象750个就业岗位，每年户均增收3万元以上。</t>
  </si>
  <si>
    <t>寨头村</t>
  </si>
  <si>
    <t>项目实施后，预计每年为村集体经济增加6万元，用于持续改善人居环境、完善村基础设施建设、增设公益性岗位，受益脱贫户30户120人户均增收2000元以上同时，整个园区为全县提供4500个就业岗位，其中脱贫户、监测对象750个就业岗位，每年户均增收3万元以上。</t>
  </si>
  <si>
    <t>购置西江镇农业产业加工车间185.6㎡。</t>
  </si>
  <si>
    <t>项目实施后，预计每年为村集体经济增加2.784万元，用于持续改善人居环境、完善村基础设施建设、增设公益性岗位，受益脱贫户14户56人户均增收2000元以上同时，整个园区为全县提供4500个就业岗位，其中脱贫户、监测对象750个就业岗位，每年户均增收3万元以上。</t>
  </si>
  <si>
    <t>南田村</t>
  </si>
  <si>
    <t>南田村民委员会</t>
  </si>
  <si>
    <t>购置西江镇农业产业加工车间180.8㎡。</t>
  </si>
  <si>
    <t>购置西江镇农业产业加工车间88㎡。</t>
  </si>
  <si>
    <t>项目实施后，预计每年为村集体经济增加1.3万元，用于持续改善人居环境、完善村基础设施建设、增设公益性岗位，受益脱贫户7户32人，年均增收2000元以上。同时，整个园区为全县提供4500个就业岗位，其中脱贫户、监测对象750个就业岗位，每年户均增收3万元以上。</t>
  </si>
  <si>
    <t>购置西江镇农业产业加工车间44㎡。</t>
  </si>
  <si>
    <t>项目实施后，预计每年为村集体经济增加0.44万元，用于持续改善人居环境、完善村基础设施建设、增设公益性岗位，受益脱贫户2户9人，户均增收2000元以上。同时，整个园区为全县提供4500个就业岗位，其中脱贫户、监测对象750个就业岗位，每年户均增收3万元以上。</t>
  </si>
  <si>
    <t>团龙村</t>
  </si>
  <si>
    <t>购置西江镇农业产业加工车间64㎡。</t>
  </si>
  <si>
    <t>项目实施后，预计每年为村集体经济增加1万元，用于持续改善人居环境、完善村基础设施建设、增设公益性岗位，受益脱贫户355623年均增收2000元以上。同时，整个园区为全县提供4500个就业岗位，其中脱贫户、监测对象750个就业岗位，每年户均增收3万元以上。</t>
  </si>
  <si>
    <t>团龙村民委员会</t>
  </si>
  <si>
    <t>圩镇安置点</t>
  </si>
  <si>
    <t>购置西江镇农业产业加工车间141.56㎡。</t>
  </si>
  <si>
    <t>项目实施后，预计每年为全县村集体经济增加2.12万元，用于持续改善人居环境、完善村基础设施建设、增加公益性岗位、产业发展等，受益脱贫户10户45人，年均增收2007元以上。同时，整个园区为全县提供4500个就业岗位，其中脱贫户、监测对象750个就业岗位，每年户均增收3万元以上。</t>
  </si>
  <si>
    <t>高排居民委员会</t>
  </si>
  <si>
    <t>垇背安置点</t>
  </si>
  <si>
    <t>购置西江镇农业产业加工车间141.52㎡。</t>
  </si>
  <si>
    <t>项目实施后，预计每年为全县村集体经济增加2.12万元，用于持续改善人居环境、完善村基础设施建设、增加公益性岗位、产业发展等，受益脱贫户10户45人，年均增收2014元以上。同时，整个园区为全县提供4500个就业岗位，其中脱贫户、监测对象750个就业岗位，每年户均增收3万元以上。</t>
  </si>
  <si>
    <t>学形村民委员会</t>
  </si>
  <si>
    <t>半照村</t>
  </si>
  <si>
    <t>项目实施后，预计每年为村集体经济增加1.296万元，用于持续改善人居环境、完善村基础设施建设、增加公益性岗位；同时，与入驻企业签订优先聘用当地脱贫户、监测户务工就业协议，拓宽当地群众收入渠道，带动当地农业产业发展，受益脱贫户9户41人，年均增收6000元以上。同时，整个园区为全县提供4500个就业岗位，其中脱贫户、监测对象750个就业岗位，每年户均增收3万元以上。</t>
  </si>
  <si>
    <t>半照村民委员会</t>
  </si>
  <si>
    <t>大水塅安置点</t>
  </si>
  <si>
    <t>项目实施后，预计每年为全县村集体经济增加2.12万元，用于持续改善人居环境、完善村基础设施建设、增加公益性岗位、产业发展等，受益脱贫户10户45人，年均增收2015元以上。同时，整个园区为全县提供4500个就业岗位，其中脱贫户、监测对象750个就业岗位，每年户均增收3万元以上。</t>
  </si>
  <si>
    <t>楠木村民委员会</t>
  </si>
  <si>
    <t>对面坑安置点</t>
  </si>
  <si>
    <t>项目实施后，预计每年为全县村集体经济增加2.12万元，用于持续改善人居环境、完善村基础设施建设、增加公益性岗位、产业发展等，受益脱贫户10户45人，年均增收2016元以上。同时，整个园区为全县提供4500个就业岗位，其中脱贫户、监测对象750个就业岗位，每年户均增收3万元以上。</t>
  </si>
  <si>
    <t>长岭村民委员会</t>
  </si>
  <si>
    <t>芙蓉村</t>
  </si>
  <si>
    <t>项目实施后，预计每年为村集体经济增加2万元，用于持续改善人居环境、完善村基础设施建设、增设公益性岗位，受益脱贫户351045，年均增收2000元以上。同时，整个园区为全县提供4500个就业岗位，其中脱贫户、监测对象750个就业岗位，每年户均增收3万元以上。</t>
  </si>
  <si>
    <t>芙蓉村民委员会</t>
  </si>
  <si>
    <t>购置西江镇农业产业加工车间100㎡。</t>
  </si>
  <si>
    <t>项目实施后，预计每年为村集体经济增加1.5万元，用于持续改善人居环境、完善村基础设施建设、增设公益性岗位，受益脱贫户8户36人，年均增收2000元以上。同时，整个园区为全县提供4500个就业岗位，其中脱贫户、监测对象750个就业岗位，每年户均增收3万元以上。</t>
  </si>
  <si>
    <t>高坵脑安置点</t>
  </si>
  <si>
    <t>项目实施后，预计每年为全县村集体经济增加2.12万元，用于持续改善人居环境、完善村基础设施建设、增加公益性岗位、产业发展等，受益脱贫户10户45人，年均增收2013元以上。同时，整个园区为全县提供4500个就业岗位，其中脱贫户、监测对象750个就业岗位，每年户均增收3万元以上。</t>
  </si>
  <si>
    <t>黄坌村民委员会</t>
  </si>
  <si>
    <t>购置西江镇农业产业加工车间168㎡。</t>
  </si>
  <si>
    <t>项目实施后，预计每年为村集体经济增加3.5万元，用于持续改善人居环境、完善村基础设施建设、增加公益性岗位；同时，与入驻企业签订优先聘用当地脱贫户、监测户务工就业协议，拓宽当地群众收入渠道，带动当地农业产业发展，受益脱贫户35户168人，年均增收6000元以上。同时，整个园区为全县提供4500个就业岗位，其中脱贫户、监测对象750个就业岗位，每年户均增收3万元以上。</t>
  </si>
  <si>
    <t>黄坌村</t>
  </si>
  <si>
    <t>项目实施后，预计每年为村集体经济增加4.32万元，用于持续改善人居环境、完善村基础设施建设、增加公益性岗位；同时，与入驻企业签订优先聘用当地脱贫户、监测户务工就业协议，拓宽当地群众收入渠道，带动当地农业产业发展，受益脱贫户35户168人，年均增收6000元以上。同时，整个园区为全县提供4500个就业岗位，其中脱贫户、监测对象750个就业岗位，每年户均增收3万元以上。</t>
  </si>
  <si>
    <t>荣田村</t>
  </si>
  <si>
    <t>荣田村民委员会</t>
  </si>
  <si>
    <t>上增畲族村</t>
  </si>
  <si>
    <t>上增畲族村民委员会</t>
  </si>
  <si>
    <t>学子村</t>
  </si>
  <si>
    <t>项目实施后，预计每年为村集体经济增加2.4万元，用于持续改善人居环境、完善村基础设施建设、增设公益性岗位，受益脱贫户12户48人户均增收2000元以上同时，整个园区为全县提供4500个就业岗位，其中脱贫户、监测对象750个就业岗位，每年户均增收3万元以上。</t>
  </si>
  <si>
    <t>购置西江镇农业产业加工车间124.8㎡。</t>
  </si>
  <si>
    <t>项目实施后，预计每年为村集体经济增加1.872万元，用于持续改善人居环境、完善村基础设施建设、增设公益性岗位，受益脱贫户9户36人户均增收2000元以上同时，整个园区为全县提供4500个就业岗位，其中脱贫户、监测对象750个就业岗位，每年户均增收3万元以上。</t>
  </si>
  <si>
    <t>项目实施后，预计每年为村集体经济增加1.32万元，用于持续改善人居环境、完善村基础设施建设、增加公益性岗位；同时，与入驻企业签订优先聘用当地脱贫户、监测户务工就业协议，拓宽当地群众收入渠道，带动当地农业产业发展，受益脱贫户35户168人，年均增收6000元以上。同时，整个园区为全县提供4500个就业岗位，其中脱贫户、监测对象750个就业岗位，每年户均增收3万元以上。</t>
  </si>
  <si>
    <t>梦想家园·台商园小区安置点</t>
  </si>
  <si>
    <t>项目实施后，预计每年为全县村集体经济增加2.12万元，用于持续改善人居环境、完善村基础设施建设、增加公益性岗位、产业发展等，受益脱贫户10户45人，年均增收2002元以上。同时，整个园区为全县提供4500个就业岗位，其中脱贫户、监测对象750个就业岗位，每年户均增收3万元以上。</t>
  </si>
  <si>
    <t>购置西江镇农业产业加工车间648㎡。</t>
  </si>
  <si>
    <t>项目实施后，预计每年为村集体经济增加9.72万元，用于持续改善人居环境、完善村基础设施建设、增设公益性岗位，受益脱贫户49户196人户均增收2000元以上同时，整个园区为全县提供4500个就业岗位，其中脱贫户、监测对象750个就业岗位，每年户均增收3万元以上。</t>
  </si>
  <si>
    <t>上西坑安置点</t>
  </si>
  <si>
    <t>项目实施后，预计每年为全县村集体经济增加2.12万元，用于持续改善人居环境、完善村基础设施建设、增加公益性岗位、产业发展等，受益脱贫户10户45人，年均增收2017元以上。同时，整个园区为全县提供4500个就业岗位，其中脱贫户、监测对象750个就业岗位，每年户均增收3万元以上。</t>
  </si>
  <si>
    <t>小河背村</t>
  </si>
  <si>
    <t>购置西江镇农业产业加工车间92㎡。</t>
  </si>
  <si>
    <t>项目实施后，预计每年为村集体经济增加1.4万元，用于持续改善人居环境、完善村基础设施建设、增设公益性岗位，受益脱贫户7户32人，年均增收2000元以上。同时，整个园区为全县提供4500个就业岗位，其中脱贫户、监测对象750个就业岗位，每年户均增收3万元以上。</t>
  </si>
  <si>
    <t>小河背村民委员会</t>
  </si>
  <si>
    <t>高坑村</t>
  </si>
  <si>
    <t>项目实施后，预计每年为全县村集体经济增加1.8万元，用于持续改善人居环境、完善村基础设施建设、增加公益性岗位、产业发展等，受益脱贫户10户45人，年均增收1800元以上。同时，整个园区为全县提供4500个就业岗位，其中脱贫户、监测对象750个就业岗位，每年户均增收3万元以上。</t>
  </si>
  <si>
    <t>高坑村民委员会</t>
  </si>
  <si>
    <t>项目实施后，预计每年为全县村集体经济增加6万元，用于持续改善人居环境、完善村基础设施建设、增加公益性岗位、产业发展等，受益脱贫户30户123人，年均增收2000元以上。同时，整个园区为全县提供4500个就业岗位，其中脱贫户、监测对象750个就业岗位，每年户均增收3万元以上。</t>
  </si>
  <si>
    <t>项目实施后，预计每年为全县村集体经济增加2.12万元，用于持续改善人居环境、完善村基础设施建设、增加公益性岗位、产业发展等，受益脱贫户10户45人，年均增收2008元以上。同时，整个园区为全县提供4500个就业岗位，其中脱贫户、监测对象750个就业岗位，每年户均增收3万元以上。</t>
  </si>
  <si>
    <t>清溪居民委员会</t>
  </si>
  <si>
    <t>白石村</t>
  </si>
  <si>
    <t>白石村民委员会</t>
  </si>
  <si>
    <t>北寨村</t>
  </si>
  <si>
    <t>项目实施后，预计每年为村集体经济增加2.4万元，用于持续改善人居环境、完善村基础设施建设、增设公益性岗位，受益脱贫户12548人，年均增收2000元以上。同时，整个园区为全县提供4500个就业岗位，其中脱贫户、监测对象750个就业岗位，每年户均增收3万元以上。</t>
  </si>
  <si>
    <t>北寨村民委员会</t>
  </si>
  <si>
    <t>古坊村中坡垅安置点</t>
  </si>
  <si>
    <t>项目实施后，预计每年为全县村集体经济增加2.12万元，用于持续改善人居环境、完善村基础设施建设、增加公益性岗位、产业发展等，受益脱贫户10户45人，年均增收2005元以上。同时，整个园区为全县提供4500个就业岗位，其中脱贫户、监测对象750个就业岗位，每年户均增收3万元以上。</t>
  </si>
  <si>
    <t>中塅村民委员会</t>
  </si>
  <si>
    <t>林苏村</t>
  </si>
  <si>
    <t>林苏村民委员会</t>
  </si>
  <si>
    <t>南坑村</t>
  </si>
  <si>
    <t>下半岭村</t>
  </si>
  <si>
    <t>下半岭村民委员会</t>
  </si>
  <si>
    <t>购置西江镇农业产业加工车间284.8㎡。</t>
  </si>
  <si>
    <t>项目实施后，预计每年为村集体经济增加4.272万元，用于持续改善人居环境、完善村基础设施建设、增设公益性岗位，受益脱贫户21户84人户均增收2000元以上同时，整个园区为全县提供4500个就业岗位，其中脱贫户、监测对象750个就业岗位，每年户均增收3万元以上。</t>
  </si>
  <si>
    <t>坝子村</t>
  </si>
  <si>
    <t>坝子村民委员会</t>
  </si>
  <si>
    <t>购置西江镇农业产业加工车间188㎡。</t>
  </si>
  <si>
    <t>项目实施后，预计每年为村集体经济增加2.8万元，用于持续改善人居环境、完善村基础设施建设、增设公益性岗位，受益脱贫户14638人，年均增收2000元以上。同时，整个园区为全县提供4500个就业岗位，其中脱贫户、监测对象750个就业岗位，每年户均增收3万元以上。</t>
  </si>
  <si>
    <t>购置西江镇农业产业加工车间40㎡。</t>
  </si>
  <si>
    <t>项目实施后，预计每年为村集体经济增加0.6万元，用于持续改善人居环境、完善村基础设施建设、增设公益性岗位，受益脱贫户3户14人，年均增收2000元以上。同时，整个园区为全县提供4500个就业岗位，其中脱贫户、监测对象750个就业岗位，每年户均增收3万元以上。</t>
  </si>
  <si>
    <t>项目实施后，预计每年为村集体经济增加0.92万元，用于持续改善人居环境、完善村基础设施建设、增设公益性岗位，受益脱贫户4户20人，户均增收2000元以上。同时，整个园区为全县提供4500个就业岗位，其中脱贫户、监测对象750个就业岗位，每年户均增收3万元以上。</t>
  </si>
  <si>
    <t>火星村</t>
  </si>
  <si>
    <t>火星村民委员会</t>
  </si>
  <si>
    <t>购置西江镇农业产业加工车间52㎡。</t>
  </si>
  <si>
    <t>项目实施后，预计每年为村集体经济增加0.8万元，用于持续改善人居环境、完善村基础设施建设、增设公益性岗位，受益脱贫户4户18人，年均增收2000元以上。同时，整个园区为全县提供4500个就业岗位，其中脱贫户、监测对象750个就业岗位，每年户均增收3万元以上。</t>
  </si>
  <si>
    <t>兰陂村</t>
  </si>
  <si>
    <t>兰陂村民委员会</t>
  </si>
  <si>
    <t>南星村</t>
  </si>
  <si>
    <t>南星村民委员会</t>
  </si>
  <si>
    <t>购置西江镇农业产业加工车间48㎡。</t>
  </si>
  <si>
    <t>项目实施后，预计每年为村集体经济增加0.7万元，用于持续改善人居环境、完善村基础设施建设、增设公益性岗位，受益脱贫户4户18人，年均增收2000元以上。同时，整个园区为全县提供4500个就业岗位，其中脱贫户、监测对象750个就业岗位，每年户均增收3万元以上。</t>
  </si>
  <si>
    <t>购置西江镇农业产业加工车间84㎡。</t>
  </si>
  <si>
    <t>项目实施后，预计每年为村集体经济增加0.84万元，用于持续改善人居环境、完善村基础设施建设、增设公益性岗位，受益脱贫户4户20人，户均增收2000元以上。同时，整个园区为全县提供4500个就业岗位，其中脱贫户、监测对象750个就业岗位，每年户均增收3万元以上。</t>
  </si>
  <si>
    <t>购置西江镇农业产业加工车间249.6㎡。</t>
  </si>
  <si>
    <t>项目实施后，预计每年为村集体经济增加3.744万元，用于持续改善人居环境、完善村基础设施建设、增设公益性岗位，受益脱贫户19户76人户均增收2000元以上同时，整个园区为全县提供4500个就业岗位，其中脱贫户、监测对象750个就业岗位，每年户均增收3万元以上。</t>
  </si>
  <si>
    <t>购置西江镇农业产业加工车间144㎡。</t>
  </si>
  <si>
    <t>项目实施后，预计每年为村集体经济增加2.2万元，用于持续改善人居环境、完善村基础设施建设、增设公益性岗位，受益脱贫户11508人，年均增收2000元以上。同时，整个园区为全县提供4500个就业岗位，其中脱贫户、监测对象750个就业岗位，每年户均增收3万元以上。</t>
  </si>
  <si>
    <t>湾兴村</t>
  </si>
  <si>
    <t>购置西江镇农业产业加工车间20㎡。</t>
  </si>
  <si>
    <t>项目实施后，预计每年为村集体经济增加0.3万元，用于持续改善人居环境、完善村基础设施建设、增设公益性岗位，受益脱贫户2户9人，年均增收1500元以上。同时，整个园区为全县提供4500个就业岗位，其中脱贫户、监测对象750个就业岗位，每年户均增收3万元以上。</t>
  </si>
  <si>
    <t>湾兴村民委员会</t>
  </si>
  <si>
    <t>购置西江镇农业产业加工车间186㎡。</t>
  </si>
  <si>
    <t>西坑村</t>
  </si>
  <si>
    <t>西坑村民委员会</t>
  </si>
  <si>
    <t>购置西江镇农业产业加工车间184㎡。</t>
  </si>
  <si>
    <t>桂林圩安置点</t>
  </si>
  <si>
    <t>项目实施后，预计每年为全县村集体经济增加2.12万元，用于持续改善人居环境、完善村基础设施建设、增加公益性岗位、产业发展等，受益脱贫户10户45人，年均增收2010元以上。同时，整个园区为全县提供4500个就业岗位，其中脱贫户、监测对象750个就业岗位，每年户均增收3万元以上。</t>
  </si>
  <si>
    <t>购置西江镇农业产业加工车间140㎡。</t>
  </si>
  <si>
    <t>项目实施后，预计每年为村集体经济增加2.1万元，用于持续改善人居环境、完善村基础设施建设、增设公益性岗位，受益脱贫户11508人，年均增收2000元以上。同时，整个园区为全县提供4500个就业岗位，其中脱贫户、监测对象750个就业岗位，每年户均增收3万元以上。</t>
  </si>
  <si>
    <t>上保村民委员会</t>
  </si>
  <si>
    <t>项目实施后，预计每年为全县村集体经济增加2.12万元，用于持续改善人居环境、完善村基础设施建设、增加公益性岗位、产业发展等，受益脱贫户10户45人，年均增收2009元以上。同时，整个园区为全县提供4500个就业岗位，其中脱贫户、监测对象750个就业岗位，每年户均增收3万元以上。</t>
  </si>
  <si>
    <t>晓龙居民委员会</t>
  </si>
  <si>
    <t>项目实施后，预计每年为全县村集体经济增加2.4万元，用于持续改善人居环境、完善村基础设施建设、增加公益性岗位、产业发展等，受益脱贫户12户54人，年均增收2001元以上。同时，整个园区为全县提供4500个就业岗位，其中脱贫户、监测对象750个就业岗位，每年户均增收3万元以上。</t>
  </si>
  <si>
    <t>项目实施后，预计每年为全县村集体经济增加2.12万元，用于持续改善人居环境、完善村基础设施建设、增加公益性岗位、产业发展等，受益脱贫户10户45人，年均增收2011元以上。同时，整个园区为全县提供4500个就业岗位，其中脱贫户、监测对象750个就业岗位，每年户均增收3万元以上。</t>
  </si>
  <si>
    <t>永隆居民委员会</t>
  </si>
  <si>
    <t>项目实施后，预计每年为村集体经济增加1.8万元，用于持续改善人居环境、完善村基础设施建设、增设公益性岗位，受益脱贫户9户36人户均增收2000元以上同时，整个园区为全县提供4500个就业岗位，其中脱贫户、监测对象750个就业岗位，每年户均增收3万元以上。</t>
  </si>
  <si>
    <t>项目实施后，预计每年为村集体经济增加2.76万元，用于持续改善人居环境、完善村基础设施建设、增设公益性岗位，受益脱贫户14户56人户均增收2000元以上同时，整个园区为全县提供4500个就业岗位，其中脱贫户、监测对象750个就业岗位，每年户均增收3万元以上。</t>
  </si>
  <si>
    <t>项目实施后，预计每年为全县村集体经济增加2.12万元，用于持续改善人居环境、完善村基础设施建设、增加公益性岗位、产业发展等，受益脱贫户10户45人，年均增收2003元以上。同时，整个园区为全县提供4500个就业岗位，其中脱贫户、监测对象750个就业岗位，每年户均增收3万元以上。</t>
  </si>
  <si>
    <t>右水居委会</t>
  </si>
  <si>
    <t>项目实施后，预计每年为全县村集体经济增加2.4万元，用于持续改善人居环境、完善村基础设施建设、增加公益性岗位、产业发展等，受益脱贫户12户54人，年均增收2002元以上。同时，整个园区为全县提供4500个就业岗位，其中脱贫户、监测对象750个就业岗位，每年户均增收3万元以上。</t>
  </si>
  <si>
    <t>官村村</t>
  </si>
  <si>
    <t>官村村民委员会</t>
  </si>
  <si>
    <t>官山村</t>
  </si>
  <si>
    <t>官山村民委员会</t>
  </si>
  <si>
    <t>项目实施后，预计每年为全县村集体经济增加2.4万元，用于持续改善人居环境、完善村基础设施建设、增加公益性岗位、产业发展等，受益脱贫户12户54人，年均增收2003元以上。同时，整个园区为全县提供4500个就业岗位，其中脱贫户、监测对象750个就业岗位，每年户均增收3万元以上。</t>
  </si>
  <si>
    <t>购置西江镇农业产业加工车间299.2㎡。</t>
  </si>
  <si>
    <t>项目实施后，预计每年为村集体经济增加4.488万元，用于持续改善人居环境、完善村基础设施建设、增设公益性岗位，受益脱贫户22户88人户均增收2000元以上同时，整个园区为全县提供4500个就业岗位，其中脱贫户、监测对象750个就业岗位，每年户均增收3万元以上。</t>
  </si>
  <si>
    <t>项目实施后，预计每年为全县村集体经济增加2.12万元，用于持续改善人居环境、完善村基础设施建设、增加公益性岗位、产业发展等，受益脱贫户10户45人，年均增收2006元以上。同时，整个园区为全县提供4500个就业岗位，其中脱贫户、监测对象750个就业岗位，每年户均增收3万元以上。</t>
  </si>
  <si>
    <t>站塘居民委员会</t>
  </si>
  <si>
    <t>小燕村</t>
  </si>
  <si>
    <t>小燕村民委员会</t>
  </si>
  <si>
    <t>项目实施后，预计每年为全县村集体经济增加2.4万元，用于持续改善人居环境、完善村基础设施建设、增加公益性岗位、产业发展等，受益脱贫户12户54人，年均增收2004元以上。同时，整个园区为全县提供4500个就业岗位，其中脱贫户、监测对象750个就业岗位，每年户均增收3万元以上。</t>
  </si>
  <si>
    <t>洋光村民委员会</t>
  </si>
  <si>
    <t>增坑村</t>
  </si>
  <si>
    <t>增坑村民委员会</t>
  </si>
  <si>
    <t>项目实施后，预计每年为村集体经济增加1.92万元，用于持续改善人居环境、完善村基础设施建设、增设公益性岗位，受益脱贫户10户40人户均增收2015元以上同时，整个园区为全县提供4500个就业岗位，其中脱贫户、监测对象750个就业岗位，每年户均增收3万元以上。</t>
  </si>
  <si>
    <t>九二小区安置点</t>
  </si>
  <si>
    <t>项目实施后，预计每年为全县村集体经济增加2.12万元，用于持续改善人居环境、完善村基础设施建设、增加公益性岗位、产业发展等，受益脱贫户10户45人，年均增收2004元以上。同时，整个园区为全县提供4500个就业岗位，其中脱贫户、监测对象750个就业岗位，每年户均增收3万元以上。</t>
  </si>
  <si>
    <t>周田居委会</t>
  </si>
  <si>
    <t>两新社区安置点</t>
  </si>
  <si>
    <t>项目实施后，预计每年为全县村集体经济增加2.12万元，用于持续改善人居环境、完善村基础设施建设、增加公益性岗位、产业发展等，受益脱贫户10户45人，年均增收2012元以上。同时，整个园区为全县提供4500个就业岗位，其中脱贫户、监测对象750个就业岗位，每年户均增收3万元以上。</t>
  </si>
  <si>
    <t>紫云社区居委会</t>
  </si>
  <si>
    <t>项目实施后，预计每年为全县村集体经济增加2.4万元，用于持续改善人居环境、完善村基础设施建设、增加公益性岗位、产业发展等，受益脱贫户12户54人，年均增收2005元以上。同时，整个园区为全县提供4500个就业岗位，其中脱贫户、监测对象750个就业岗位，每年户均增收3万元以上。</t>
  </si>
  <si>
    <t>购置西江镇农业产业加工车间136㎡。</t>
  </si>
  <si>
    <t>购置西江镇农业产业加工车间316.8㎡。</t>
  </si>
  <si>
    <t>项目实施后，预计每年为村集体经济增加4.752万元，用于持续改善人居环境、完善村基础设施建设、增设公益性岗位，受益脱贫户24户96人户均增收2000元以上同时，整个园区为全县提供4500个就业岗位，其中脱贫户、监测对象750个就业岗位，每年户均增收3万元以上。</t>
  </si>
  <si>
    <t>长江村民委员会</t>
  </si>
  <si>
    <t>购置西江镇农业产业加工车间114㎡。</t>
  </si>
  <si>
    <t>项目实施后，预计每年为村集体经济增加1.7万元，用于持续改善人居环境、完善村基础设施建设、增设公益性岗位，受益脱贫户9户41人，年均增收2000元以上。同时，整个园区为全县提供4500个就业岗位，其中脱贫户、监测对象750个就业岗位，每年户均增收3万元以上。</t>
  </si>
  <si>
    <t>购置西江镇农业产业加工车间98㎡。</t>
  </si>
  <si>
    <t>项目实施后，预计每年为村集体经济增加1.5万元，用于持续改善人居环境、完善村基础设施建设、增设公益性岗位，受益脱贫户7户32人，年均增收2000元以上。同时，整个园区为全县提供4500个就业岗位，其中脱贫户、监测对象750个就业岗位，每年户均增收3万元以上。</t>
  </si>
  <si>
    <t>大西坝村</t>
  </si>
  <si>
    <t>购置西江镇农业产业加工车间60㎡。</t>
  </si>
  <si>
    <t>项目实施后，预计每年为村集体经济增加0.9万元，用于持续改善人居环境、完善村基础设施建设、增设公益性岗位，受益脱贫户5户23人，年均增收2000元以上。同时，整个园区为全县提供4500个就业岗位，其中脱贫户、监测对象750个就业岗位，每年户均增收3万元以上。</t>
  </si>
  <si>
    <t>大西坝村民委员会</t>
  </si>
  <si>
    <t>项目实施后，预计每年为全县村集体经济增加2.4万元，用于持续改善人居环境、完善村基础设施建设、增加公益性岗位、产业发展等，受益脱贫户12户54人，年均增收2006元以上。同时，整个园区为全县提供4500个就业岗位，其中脱贫户、监测对象750个就业岗位，每年户均增收3万元以上。</t>
  </si>
  <si>
    <t>南寨村</t>
  </si>
  <si>
    <t>南寨村民委员会</t>
  </si>
  <si>
    <t>项目实施后，预计每年为村集体经济增加2.88万元，用于持续改善人居环境、完善村基础设施建设、增设公益性岗位，受益脱贫户14户56人户均增收2000元以上同时，整个园区为全县提供4500个就业岗位，其中脱贫户、监测对象750个就业岗位，每年户均增收3万元以上。</t>
  </si>
  <si>
    <t>购置西江镇农业产业加工车间320㎡。</t>
  </si>
  <si>
    <t>项目实施后，预计每年为村集体经济增加4.8万元，用于持续改善人居环境、完善村基础设施建设、增设公益性岗位，受益脱贫户241088人，年均增收2000元以上。同时，整个园区为全县提供4500个就业岗位，其中脱贫户、监测对象750个就业岗位，每年户均增收3万元以上。</t>
  </si>
  <si>
    <t>购置西江镇农业产业加工车间32㎡。</t>
  </si>
  <si>
    <t>项目实施后，预计每年为村集体经济增加0.5万元，用于持续改善人居环境、完善村基础设施建设、增设公益性岗位，受益脱贫户2户9人，年均增收2000元以上。同时，整个园区为全县提供4500个就业岗位，其中脱贫户、监测对象750个就业岗位，每年户均增收3万元以上。</t>
  </si>
  <si>
    <t>项目实施后，预计每年为全县村集体经济增加2.4万元，用于持续改善人居环境、完善村基础设施建设、增加公益性岗位、产业发展等，受益脱贫户12户54人，年均增收2007元以上。同时，整个园区为全县提供4500个就业岗位，其中脱贫户、监测对象750个就业岗位，每年户均增收3万元以上。</t>
  </si>
  <si>
    <t>樟坑村</t>
  </si>
  <si>
    <t>樟坑村民委员会</t>
  </si>
  <si>
    <t>购置西江镇农业产业加工车间195.2㎡。</t>
  </si>
  <si>
    <t>项目实施后，预计每年为村集体经济增加2.928万元，用于持续改善人居环境、完善村基础设施建设、增设公益性岗位，受益脱贫户15户60人户均增收2000元以上同时，整个园区为全县提供4500个就业岗位，其中脱贫户、监测对象750个就业岗位，每年户均增收3万元以上。</t>
  </si>
  <si>
    <t>项目实施后，预计每年为全县村集体经济增加2.4万元，用于持续改善人居环境、完善村基础设施建设、增加公益性岗位、产业发展等，受益脱贫户12户54人，年均增收2008元以上。同时，整个园区为全县提供4500个就业岗位，其中脱贫户、监测对象750个就业岗位，每年户均增收3万元以上。</t>
  </si>
  <si>
    <t>洛口村、黄冠村</t>
  </si>
  <si>
    <t>购置西江镇农业产业加工车间381.6㎡。</t>
  </si>
  <si>
    <t>项目实施后，预计每年为村集体经济增加5.724万元，用于持续改善人居环境、完善村基础设施建设、增设公益性岗位，受益脱贫户29户116人户均增收2000元以上同时，整个园区为全县提供4500个就业岗位，其中脱贫户、监测对象750个就业岗位，每年户均增收3万元以上。</t>
  </si>
  <si>
    <t>下芦村</t>
  </si>
  <si>
    <t>下芦村民委员会</t>
  </si>
  <si>
    <t>购置西江镇农业产业加工车间28㎡。</t>
  </si>
  <si>
    <t>项目实施后，预计每年为村集体经济增加0.4万元，用于持续改善人居环境、完善村基础设施建设、增设公益性岗位，受益脱贫户2户9人，年均增收2000元以上。同时，整个园区为全县提供4500个就业岗位，其中脱贫户、监测对象750个就业岗位，每年户均增收3万元以上。</t>
  </si>
  <si>
    <t>乡村治理和精神文明建设</t>
  </si>
  <si>
    <t>项目管理费</t>
  </si>
  <si>
    <t>乡村治理</t>
  </si>
  <si>
    <t>其他II</t>
  </si>
  <si>
    <t>就业</t>
  </si>
  <si>
    <t>农村精神文明建设</t>
  </si>
  <si>
    <t>创业</t>
  </si>
  <si>
    <t>农村公共服务</t>
  </si>
  <si>
    <t>健康</t>
  </si>
  <si>
    <t>乡村工匠</t>
  </si>
  <si>
    <t>综合保障</t>
  </si>
  <si>
    <t>技能培训</t>
  </si>
  <si>
    <t>创业培训</t>
  </si>
  <si>
    <t>乡村工匠培育培训</t>
  </si>
  <si>
    <t>农村卫生厕所改造（户用、公共厕所）</t>
  </si>
  <si>
    <t>村庄规划编制（含修编）</t>
  </si>
  <si>
    <t>参加城乡居民基本医疗保险</t>
  </si>
  <si>
    <t>享受农村居民最低生活保障</t>
  </si>
  <si>
    <t>开展乡村治理示范创建</t>
  </si>
  <si>
    <t>培养“四有”新时代农民</t>
  </si>
  <si>
    <t>少数民族特色村寨建设项目</t>
  </si>
  <si>
    <t>科技服务</t>
  </si>
  <si>
    <t>小额信贷风险补偿金</t>
  </si>
  <si>
    <t>生产奖补、劳务补助等</t>
  </si>
  <si>
    <t>以工代训</t>
  </si>
  <si>
    <t>创业奖补</t>
  </si>
  <si>
    <t>乡村工匠大师工作室</t>
  </si>
  <si>
    <t>“一站式”社区综合服务设施建设</t>
  </si>
  <si>
    <t>参与“学前学会普通话”行动</t>
  </si>
  <si>
    <t>参加大病保险</t>
  </si>
  <si>
    <t>参加城乡居民基本养老保险</t>
  </si>
  <si>
    <t>推进“积分制”“清单式”等管理方式</t>
  </si>
  <si>
    <t>移风易俗</t>
  </si>
  <si>
    <t>困难群众饮用低氟茶</t>
  </si>
  <si>
    <t>水产养殖业发展</t>
  </si>
  <si>
    <t>人才培养</t>
  </si>
  <si>
    <t>特色产业保险保费补助</t>
  </si>
  <si>
    <t>乡村工匠传习所</t>
  </si>
  <si>
    <t>易地扶贫搬迁贷款债券贴息补助</t>
  </si>
  <si>
    <t>其他教育类项目</t>
  </si>
  <si>
    <t>参加意外保险</t>
  </si>
  <si>
    <t>享受特困人员救助供养</t>
  </si>
  <si>
    <t>科技文化卫生“三下乡”</t>
  </si>
  <si>
    <t>……</t>
  </si>
  <si>
    <t>林草基地建设</t>
  </si>
  <si>
    <t>新型经营主体贷款贴息</t>
  </si>
  <si>
    <t>参加其他补充医疗保险</t>
  </si>
  <si>
    <t>接受留守关爱服务</t>
  </si>
  <si>
    <t>农村文化体育项目</t>
  </si>
  <si>
    <t>农村电网建设（通生产、生活用电、提高综合电压和供电可靠性）</t>
  </si>
  <si>
    <t>接受医疗救助</t>
  </si>
  <si>
    <t>接受临时救助</t>
  </si>
  <si>
    <t>数字乡村建设（信息通信基础设施建设、数字化、智能化建设等）</t>
  </si>
  <si>
    <t>接受大病、慢性病(地方病)救治</t>
  </si>
  <si>
    <t>防贫保险（基金）</t>
  </si>
  <si>
    <t>农村清洁能源设施建设（燃气、户用光伏、风电、水电、农村生物质能源、北方地区清洁取暖等）</t>
  </si>
  <si>
    <t>农业农村基础设施中长期贷款贴息</t>
  </si>
  <si>
    <t>赣市财农字[2023]1号</t>
  </si>
  <si>
    <t>赣财乡振指[2022]9号</t>
  </si>
  <si>
    <t>赣财乡振指[2022]11号</t>
  </si>
  <si>
    <t>赣市财农字[2023]64号</t>
  </si>
  <si>
    <r>
      <rPr>
        <sz val="11"/>
        <color theme="1"/>
        <rFont val="宋体"/>
        <charset val="134"/>
        <scheme val="minor"/>
      </rPr>
      <t>会府发</t>
    </r>
    <r>
      <rPr>
        <sz val="11"/>
        <color theme="1"/>
        <rFont val="仿宋_GB2312"/>
        <charset val="134"/>
      </rPr>
      <t>〔</t>
    </r>
    <r>
      <rPr>
        <sz val="11"/>
        <color theme="1"/>
        <rFont val="宋体"/>
        <charset val="134"/>
        <scheme val="minor"/>
      </rPr>
      <t>2023</t>
    </r>
    <r>
      <rPr>
        <sz val="11"/>
        <color theme="1"/>
        <rFont val="仿宋_GB2312"/>
        <charset val="134"/>
      </rPr>
      <t>〕</t>
    </r>
    <r>
      <rPr>
        <sz val="11"/>
        <color theme="1"/>
        <rFont val="宋体"/>
        <charset val="134"/>
        <scheme val="minor"/>
      </rPr>
      <t>1号</t>
    </r>
  </si>
</sst>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 numFmtId="177" formatCode="0.00_ "/>
    <numFmt numFmtId="178" formatCode="0_);[Red]\(0\)"/>
    <numFmt numFmtId="179" formatCode="0.000_ "/>
  </numFmts>
  <fonts count="45">
    <font>
      <sz val="11"/>
      <color theme="1"/>
      <name val="宋体"/>
      <charset val="134"/>
      <scheme val="minor"/>
    </font>
    <font>
      <b/>
      <sz val="14"/>
      <name val="宋体"/>
      <charset val="134"/>
    </font>
    <font>
      <sz val="14"/>
      <name val="宋体"/>
      <charset val="134"/>
    </font>
    <font>
      <sz val="14"/>
      <name val="宋体"/>
      <charset val="134"/>
      <scheme val="minor"/>
    </font>
    <font>
      <sz val="12"/>
      <name val="宋体"/>
      <charset val="134"/>
    </font>
    <font>
      <sz val="11"/>
      <name val="宋体"/>
      <charset val="134"/>
    </font>
    <font>
      <sz val="16"/>
      <name val="黑体"/>
      <charset val="134"/>
    </font>
    <font>
      <b/>
      <sz val="26"/>
      <name val="方正公文小标宋"/>
      <charset val="134"/>
    </font>
    <font>
      <b/>
      <sz val="11"/>
      <color theme="1"/>
      <name val="宋体"/>
      <charset val="134"/>
      <scheme val="minor"/>
    </font>
    <font>
      <sz val="22"/>
      <color theme="1"/>
      <name val="方正公文小标宋"/>
      <charset val="134"/>
    </font>
    <font>
      <b/>
      <sz val="12"/>
      <name val="宋体"/>
      <charset val="134"/>
    </font>
    <font>
      <sz val="9"/>
      <name val="宋体"/>
      <charset val="134"/>
    </font>
    <font>
      <sz val="22"/>
      <name val="方正小标宋简体"/>
      <charset val="134"/>
    </font>
    <font>
      <b/>
      <sz val="12"/>
      <name val="宋体"/>
      <charset val="134"/>
      <scheme val="major"/>
    </font>
    <font>
      <sz val="12"/>
      <name val="宋体"/>
      <charset val="134"/>
      <scheme val="major"/>
    </font>
    <font>
      <sz val="12"/>
      <color theme="1"/>
      <name val="宋体"/>
      <charset val="134"/>
    </font>
    <font>
      <b/>
      <sz val="9"/>
      <name val="宋体"/>
      <charset val="134"/>
      <scheme val="major"/>
    </font>
    <font>
      <b/>
      <sz val="11"/>
      <name val="宋体"/>
      <charset val="134"/>
      <scheme val="major"/>
    </font>
    <font>
      <sz val="11"/>
      <name val="宋体"/>
      <charset val="134"/>
      <scheme val="major"/>
    </font>
    <font>
      <b/>
      <sz val="18"/>
      <color theme="3"/>
      <name val="宋体"/>
      <charset val="134"/>
      <scheme val="minor"/>
    </font>
    <font>
      <i/>
      <sz val="11"/>
      <color rgb="FF7F7F7F"/>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theme="1"/>
      <name val="宋体"/>
      <charset val="0"/>
      <scheme val="minor"/>
    </font>
    <font>
      <b/>
      <sz val="13"/>
      <color theme="3"/>
      <name val="宋体"/>
      <charset val="134"/>
      <scheme val="minor"/>
    </font>
    <font>
      <sz val="11"/>
      <color indexed="8"/>
      <name val="等线"/>
      <charset val="134"/>
    </font>
    <font>
      <u/>
      <sz val="11"/>
      <color rgb="FF0000FF"/>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sz val="11"/>
      <color indexed="8"/>
      <name val="宋体"/>
      <charset val="134"/>
    </font>
    <font>
      <sz val="11"/>
      <color theme="1"/>
      <name val="仿宋_GB2312"/>
      <charset val="134"/>
    </font>
    <font>
      <sz val="14"/>
      <name val="Arial"/>
      <charset val="134"/>
    </font>
    <font>
      <vertAlign val="superscript"/>
      <sz val="14"/>
      <name val="宋体"/>
      <charset val="134"/>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7"/>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6" fillId="8" borderId="0" applyNumberFormat="0" applyBorder="0" applyAlignment="0" applyProtection="0">
      <alignment vertical="center"/>
    </xf>
    <xf numFmtId="0" fontId="25" fillId="5" borderId="10" applyNumberFormat="0" applyAlignment="0" applyProtection="0">
      <alignment vertical="center"/>
    </xf>
    <xf numFmtId="44" fontId="0" fillId="0" borderId="0" applyFont="0" applyFill="0" applyBorder="0" applyAlignment="0" applyProtection="0">
      <alignment vertical="center"/>
    </xf>
    <xf numFmtId="0" fontId="28" fillId="0" borderId="0">
      <protection locked="0"/>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3" fillId="4" borderId="0" applyNumberFormat="0" applyBorder="0" applyAlignment="0" applyProtection="0">
      <alignment vertical="center"/>
    </xf>
    <xf numFmtId="43" fontId="0" fillId="0" borderId="0" applyFont="0" applyFill="0" applyBorder="0" applyAlignment="0" applyProtection="0">
      <alignment vertical="center"/>
    </xf>
    <xf numFmtId="0" fontId="22" fillId="1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0" borderId="12" applyNumberFormat="0" applyFont="0" applyAlignment="0" applyProtection="0">
      <alignment vertical="center"/>
    </xf>
    <xf numFmtId="0" fontId="22" fillId="3"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4" fillId="0" borderId="11" applyNumberFormat="0" applyFill="0" applyAlignment="0" applyProtection="0">
      <alignment vertical="center"/>
    </xf>
    <xf numFmtId="0" fontId="27" fillId="0" borderId="11" applyNumberFormat="0" applyFill="0" applyAlignment="0" applyProtection="0">
      <alignment vertical="center"/>
    </xf>
    <xf numFmtId="0" fontId="22" fillId="19" borderId="0" applyNumberFormat="0" applyBorder="0" applyAlignment="0" applyProtection="0">
      <alignment vertical="center"/>
    </xf>
    <xf numFmtId="0" fontId="21" fillId="0" borderId="8" applyNumberFormat="0" applyFill="0" applyAlignment="0" applyProtection="0">
      <alignment vertical="center"/>
    </xf>
    <xf numFmtId="0" fontId="22" fillId="12" borderId="0" applyNumberFormat="0" applyBorder="0" applyAlignment="0" applyProtection="0">
      <alignment vertical="center"/>
    </xf>
    <xf numFmtId="0" fontId="36" fillId="17" borderId="14" applyNumberFormat="0" applyAlignment="0" applyProtection="0">
      <alignment vertical="center"/>
    </xf>
    <xf numFmtId="0" fontId="33" fillId="17" borderId="10" applyNumberFormat="0" applyAlignment="0" applyProtection="0">
      <alignment vertical="center"/>
    </xf>
    <xf numFmtId="0" fontId="35" fillId="18" borderId="13" applyNumberFormat="0" applyAlignment="0" applyProtection="0">
      <alignment vertical="center"/>
    </xf>
    <xf numFmtId="0" fontId="26" fillId="20" borderId="0" applyNumberFormat="0" applyBorder="0" applyAlignment="0" applyProtection="0">
      <alignment vertical="center"/>
    </xf>
    <xf numFmtId="0" fontId="22" fillId="23" borderId="0" applyNumberFormat="0" applyBorder="0" applyAlignment="0" applyProtection="0">
      <alignment vertical="center"/>
    </xf>
    <xf numFmtId="0" fontId="24" fillId="0" borderId="9" applyNumberFormat="0" applyFill="0" applyAlignment="0" applyProtection="0">
      <alignment vertical="center"/>
    </xf>
    <xf numFmtId="0" fontId="38" fillId="0" borderId="15" applyNumberFormat="0" applyFill="0" applyAlignment="0" applyProtection="0">
      <alignment vertical="center"/>
    </xf>
    <xf numFmtId="0" fontId="37" fillId="25" borderId="0" applyNumberFormat="0" applyBorder="0" applyAlignment="0" applyProtection="0">
      <alignment vertical="center"/>
    </xf>
    <xf numFmtId="0" fontId="32" fillId="15" borderId="0" applyNumberFormat="0" applyBorder="0" applyAlignment="0" applyProtection="0">
      <alignment vertical="center"/>
    </xf>
    <xf numFmtId="0" fontId="26" fillId="27" borderId="0" applyNumberFormat="0" applyBorder="0" applyAlignment="0" applyProtection="0">
      <alignment vertical="center"/>
    </xf>
    <xf numFmtId="0" fontId="22" fillId="22" borderId="0" applyNumberFormat="0" applyBorder="0" applyAlignment="0" applyProtection="0">
      <alignment vertical="center"/>
    </xf>
    <xf numFmtId="0" fontId="26" fillId="16" borderId="0" applyNumberFormat="0" applyBorder="0" applyAlignment="0" applyProtection="0">
      <alignment vertical="center"/>
    </xf>
    <xf numFmtId="0" fontId="26" fillId="24" borderId="0" applyNumberFormat="0" applyBorder="0" applyAlignment="0" applyProtection="0">
      <alignment vertical="center"/>
    </xf>
    <xf numFmtId="0" fontId="26" fillId="14" borderId="0" applyNumberFormat="0" applyBorder="0" applyAlignment="0" applyProtection="0">
      <alignment vertical="center"/>
    </xf>
    <xf numFmtId="0" fontId="26" fillId="21"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6" fillId="26" borderId="0" applyNumberFormat="0" applyBorder="0" applyAlignment="0" applyProtection="0">
      <alignment vertical="center"/>
    </xf>
    <xf numFmtId="0" fontId="26" fillId="29" borderId="0" applyNumberFormat="0" applyBorder="0" applyAlignment="0" applyProtection="0">
      <alignment vertical="center"/>
    </xf>
    <xf numFmtId="0" fontId="22" fillId="31" borderId="0" applyNumberFormat="0" applyBorder="0" applyAlignment="0" applyProtection="0">
      <alignment vertical="center"/>
    </xf>
    <xf numFmtId="0" fontId="26" fillId="1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6" fillId="28" borderId="0" applyNumberFormat="0" applyBorder="0" applyAlignment="0" applyProtection="0">
      <alignment vertical="center"/>
    </xf>
    <xf numFmtId="0" fontId="22" fillId="30" borderId="0" applyNumberFormat="0" applyBorder="0" applyAlignment="0" applyProtection="0">
      <alignment vertical="center"/>
    </xf>
    <xf numFmtId="0" fontId="4" fillId="0" borderId="0">
      <alignment vertical="center"/>
    </xf>
    <xf numFmtId="0" fontId="39" fillId="0" borderId="0" applyProtection="0">
      <alignment vertical="center"/>
    </xf>
  </cellStyleXfs>
  <cellXfs count="11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vertical="center" wrapText="1"/>
    </xf>
    <xf numFmtId="0" fontId="3" fillId="0" borderId="1" xfId="0" applyFont="1" applyFill="1" applyBorder="1" applyAlignment="1">
      <alignment horizontal="center" vertical="center" wrapText="1"/>
    </xf>
    <xf numFmtId="0" fontId="0" fillId="0" borderId="0" xfId="0" applyAlignment="1" applyProtection="1">
      <alignment horizontal="center" vertical="center"/>
    </xf>
    <xf numFmtId="0" fontId="0" fillId="0" borderId="0" xfId="0" applyProtection="1">
      <alignmen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0" fontId="0" fillId="0" borderId="3" xfId="0" applyBorder="1" applyAlignment="1" applyProtection="1">
      <alignment horizontal="center" vertical="center" wrapText="1"/>
    </xf>
    <xf numFmtId="0" fontId="5" fillId="0" borderId="0" xfId="0" applyFont="1" applyFill="1" applyProtection="1">
      <alignment vertical="center"/>
      <protection locked="0"/>
    </xf>
    <xf numFmtId="0" fontId="1" fillId="0" borderId="0" xfId="0" applyFont="1" applyFill="1" applyProtection="1">
      <alignment vertical="center"/>
      <protection locked="0"/>
    </xf>
    <xf numFmtId="0" fontId="1"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wrapText="1"/>
      <protection locked="0"/>
    </xf>
    <xf numFmtId="0" fontId="6" fillId="0" borderId="0" xfId="0" applyFont="1" applyFill="1" applyAlignment="1">
      <alignment horizontal="left" vertical="center" wrapText="1"/>
    </xf>
    <xf numFmtId="0" fontId="7"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1" fillId="0" borderId="1" xfId="0" applyFont="1" applyFill="1" applyBorder="1" applyAlignment="1" applyProtection="1">
      <alignment vertical="center" wrapText="1"/>
      <protection locked="0"/>
    </xf>
    <xf numFmtId="177"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protection locked="0"/>
    </xf>
    <xf numFmtId="0" fontId="2" fillId="0" borderId="1" xfId="5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3" fillId="0" borderId="1" xfId="50" applyFont="1" applyFill="1" applyBorder="1" applyAlignment="1">
      <alignment horizontal="center" vertical="center" wrapText="1"/>
    </xf>
    <xf numFmtId="0" fontId="7" fillId="0" borderId="0" xfId="0" applyFont="1" applyFill="1" applyAlignment="1" applyProtection="1">
      <alignment horizontal="center" vertical="center" wrapText="1"/>
      <protection locked="0"/>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2" fillId="0" borderId="1" xfId="5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2" fillId="0" borderId="1" xfId="50" applyFont="1" applyFill="1" applyBorder="1" applyAlignment="1">
      <alignment horizontal="left" vertical="center" wrapText="1"/>
    </xf>
    <xf numFmtId="0" fontId="2" fillId="0" borderId="1" xfId="50"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8" fillId="0" borderId="4" xfId="0" applyFont="1" applyBorder="1" applyAlignment="1">
      <alignment horizontal="center" vertical="center" wrapText="1"/>
    </xf>
    <xf numFmtId="0" fontId="10" fillId="0" borderId="1" xfId="0"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10" fillId="0" borderId="2"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xf>
    <xf numFmtId="0" fontId="10" fillId="0" borderId="3"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pplyProtection="1">
      <alignment horizontal="center" vertical="center" wrapText="1"/>
    </xf>
    <xf numFmtId="10" fontId="0" fillId="0" borderId="1" xfId="0" applyNumberFormat="1" applyBorder="1" applyAlignment="1" applyProtection="1">
      <alignment horizontal="center" vertical="center" wrapText="1"/>
    </xf>
    <xf numFmtId="0" fontId="11" fillId="2" borderId="0" xfId="0" applyFont="1" applyFill="1" applyBorder="1" applyAlignment="1"/>
    <xf numFmtId="0" fontId="10" fillId="2" borderId="0" xfId="0" applyFont="1" applyFill="1" applyBorder="1" applyAlignment="1"/>
    <xf numFmtId="0" fontId="10" fillId="2" borderId="0" xfId="0" applyFont="1" applyFill="1" applyBorder="1" applyAlignment="1" applyProtection="1">
      <protection locked="0"/>
    </xf>
    <xf numFmtId="0" fontId="4" fillId="2" borderId="0" xfId="0" applyFont="1" applyFill="1" applyBorder="1" applyAlignment="1"/>
    <xf numFmtId="0" fontId="4" fillId="2" borderId="0" xfId="0" applyFont="1" applyFill="1" applyBorder="1" applyAlignment="1" applyProtection="1">
      <protection locked="0"/>
    </xf>
    <xf numFmtId="0" fontId="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Alignment="1">
      <alignment horizontal="right" vertical="center" wrapText="1"/>
    </xf>
    <xf numFmtId="0" fontId="13"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shrinkToFit="1"/>
      <protection locked="0"/>
    </xf>
    <xf numFmtId="0" fontId="14" fillId="0" borderId="1" xfId="0" applyNumberFormat="1" applyFont="1" applyFill="1" applyBorder="1" applyAlignment="1">
      <alignment horizontal="center" vertical="center" wrapText="1"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vertical="center" wrapText="1"/>
    </xf>
    <xf numFmtId="177" fontId="2" fillId="0" borderId="0"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77" fontId="13" fillId="0" borderId="1" xfId="0" applyNumberFormat="1" applyFont="1" applyFill="1" applyBorder="1" applyAlignment="1">
      <alignment horizontal="center" vertical="center" wrapText="1" shrinkToFit="1"/>
    </xf>
    <xf numFmtId="178" fontId="13" fillId="0" borderId="1" xfId="0" applyNumberFormat="1" applyFont="1" applyFill="1" applyBorder="1" applyAlignment="1">
      <alignment horizontal="center" vertical="center" wrapText="1" shrinkToFit="1"/>
    </xf>
    <xf numFmtId="177" fontId="13" fillId="0" borderId="1" xfId="0" applyNumberFormat="1" applyFont="1" applyFill="1" applyBorder="1" applyAlignment="1" applyProtection="1">
      <alignment horizontal="center" vertical="center" wrapText="1" shrinkToFit="1"/>
      <protection locked="0"/>
    </xf>
    <xf numFmtId="0" fontId="14" fillId="0" borderId="1" xfId="0" applyFont="1" applyFill="1" applyBorder="1" applyAlignment="1">
      <alignment horizontal="center" vertical="center" wrapText="1" shrinkToFit="1"/>
    </xf>
    <xf numFmtId="178" fontId="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9"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78" fontId="4"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0" fontId="5" fillId="2" borderId="0" xfId="0" applyFont="1" applyFill="1" applyBorder="1" applyAlignment="1"/>
    <xf numFmtId="0" fontId="16"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177" fontId="16" fillId="0" borderId="1" xfId="0" applyNumberFormat="1" applyFont="1" applyFill="1" applyBorder="1" applyAlignment="1">
      <alignment horizontal="center" vertical="center" wrapText="1" shrinkToFit="1"/>
    </xf>
    <xf numFmtId="178" fontId="16" fillId="0" borderId="1" xfId="0" applyNumberFormat="1"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4" fillId="0" borderId="7"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8">
    <dxf>
      <fill>
        <patternFill patternType="none"/>
      </fill>
      <alignment horizontal="center" wrapText="1"/>
    </dxf>
    <dxf>
      <alignment horizontal="center" wrapText="1"/>
    </dxf>
    <dxf>
      <alignment horizontal="center" wrapText="1"/>
    </dxf>
    <dxf>
      <alignment horizontal="center" wrapText="1"/>
    </dxf>
    <dxf>
      <alignment horizontal="center" wrapText="1"/>
    </dxf>
    <dxf>
      <alignment horizontal="center" wrapText="1"/>
    </dxf>
    <dxf>
      <alignment horizontal="center" wrapText="1"/>
    </dxf>
    <dxf>
      <alignment horizontal="center" wrapText="1"/>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3.xml"/><Relationship Id="rId8" Type="http://schemas.openxmlformats.org/officeDocument/2006/relationships/externalLink" Target="externalLinks/externalLink2.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esktop\2022&#24180;&#39033;&#30446;&#21150;&#24037;&#20316;\2022&#24180;&#32479;&#31609;&#26041;&#26696;&#20462;&#25913;\&#20250;&#24220;&#21150;&#23383;(2023)82&#21495;&#65293;&#65288;&#38468;&#20214;1&#12289;&#38468;&#20214;2&#65289;&#20250;&#26124;&#21439;2022&#24180;&#24180;&#32456;&#32479;&#31609;&#25972;&#21512;&#36130;&#25919;&#28041;&#20892;&#36164;&#37329;&#39033;&#30446;&#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Desktop\2023&#24180;&#32479;&#31609;&#25972;&#21512;&#36130;&#25919;&#34900;&#25509;&#25512;&#36827;&#20065;&#26449;&#25391;&#20852;&#34917;&#21161;&#36164;&#37329;&#25311;&#23454;&#26045;&#39033;&#30446;&#35745;&#21010;&#65288;&#32852;&#23457;&#20250;&#21518;&#20462;&#2591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pp\WeChat%20Files\wxid_2ck2q5xoynuj22\FileStorage\File\2023-11\&#65288;&#38468;&#20214;1&#12289;&#38468;&#20214;2&#12289;&#38468;&#20214;3&#65289;&#20250;&#26124;&#21439;2022&#24180;&#24180;&#32456;&#32479;&#31609;&#25972;&#21512;&#36130;&#25919;&#28041;&#20892;&#36164;&#37329;&#39033;&#30446;&#34920;&#65288;&#21453;&#39304;&#20108;&#31295;&#65289;11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会昌县2022年年终统筹整合财政涉农资金"/>
      <sheetName val="附件2会昌县2022年年终统筹整合财政涉农资金项目表  "/>
      <sheetName val="数据源"/>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1会昌县2023年统筹整合财政涉农资金台账 (2)"/>
      <sheetName val="附件1会昌县2023年统筹整合财政涉农资金台账 (定稿)"/>
      <sheetName val="附件3项目明细表 "/>
      <sheetName val="附件2项目汇总表"/>
      <sheetName val="数据源，勿动！"/>
      <sheetName val="Sheet1"/>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1" name="产业发展_40" displayName="产业发展_40" ref="A1:H6" totalsRowShown="0">
  <tableColumns count="8">
    <tableColumn id="1" name="产业发展" dataDxfId="0"/>
    <tableColumn id="2" name="就业项目" dataDxfId="1"/>
    <tableColumn id="3" name="乡村建设行动" dataDxfId="2"/>
    <tableColumn id="4" name="易地搬迁后扶" dataDxfId="3"/>
    <tableColumn id="5" name="巩固三保障成果" dataDxfId="4"/>
    <tableColumn id="6" name="乡村治理和精神文明建设" dataDxfId="5"/>
    <tableColumn id="7" name="项目管理费" dataDxfId="6"/>
    <tableColumn id="8" name="其他" dataDxfId="7"/>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9"/>
  <sheetViews>
    <sheetView zoomScale="82" zoomScaleNormal="82" topLeftCell="B1" workbookViewId="0">
      <pane ySplit="6" topLeftCell="A183" activePane="bottomLeft" state="frozen"/>
      <selection/>
      <selection pane="bottomLeft" activeCell="J84" sqref="J84:J108"/>
    </sheetView>
  </sheetViews>
  <sheetFormatPr defaultColWidth="8.62962962962963" defaultRowHeight="15.6"/>
  <cols>
    <col min="1" max="1" width="8.77777777777778" style="68" customWidth="1"/>
    <col min="2" max="2" width="14.8796296296296" style="68" customWidth="1"/>
    <col min="3" max="3" width="19.6296296296296" style="68" customWidth="1"/>
    <col min="4" max="4" width="19.8796296296296" style="68" customWidth="1"/>
    <col min="5" max="5" width="10.5" style="69" customWidth="1"/>
    <col min="6" max="6" width="11.25" style="70" customWidth="1"/>
    <col min="7" max="7" width="6.5" style="68" hidden="1" customWidth="1"/>
    <col min="8" max="8" width="5.87962962962963" style="68" hidden="1" customWidth="1"/>
    <col min="9" max="9" width="10.75" style="71" customWidth="1"/>
    <col min="10" max="10" width="10.3796296296296" style="71" customWidth="1"/>
    <col min="11" max="11" width="8.5" style="71" customWidth="1"/>
    <col min="12" max="12" width="8.62962962962963" style="71" customWidth="1"/>
    <col min="13" max="13" width="7.5" style="71" customWidth="1"/>
    <col min="14" max="14" width="18.1296296296296" style="70" customWidth="1"/>
    <col min="15" max="15" width="43.1296296296296" style="70" customWidth="1"/>
    <col min="16" max="16" width="13.6296296296296" style="71" customWidth="1"/>
    <col min="17" max="17" width="15.1296296296296" style="68" customWidth="1"/>
    <col min="18" max="18" width="19.8796296296296" style="68" customWidth="1"/>
    <col min="19" max="16384" width="8.62962962962963" style="66"/>
  </cols>
  <sheetData>
    <row r="1" ht="21" customHeight="1" spans="1:18">
      <c r="A1" s="26" t="s">
        <v>0</v>
      </c>
      <c r="B1" s="26"/>
      <c r="C1" s="72"/>
      <c r="D1" s="73"/>
      <c r="E1" s="73"/>
      <c r="F1" s="74"/>
      <c r="G1" s="73"/>
      <c r="H1" s="73"/>
      <c r="I1" s="85"/>
      <c r="J1" s="85"/>
      <c r="K1" s="85"/>
      <c r="L1" s="85"/>
      <c r="M1" s="85"/>
      <c r="N1" s="74"/>
      <c r="O1" s="74"/>
      <c r="P1" s="85"/>
      <c r="Q1" s="73"/>
      <c r="R1" s="73"/>
    </row>
    <row r="2" ht="29.1" customHeight="1" spans="1:18">
      <c r="A2" s="75" t="s">
        <v>1</v>
      </c>
      <c r="B2" s="75"/>
      <c r="C2" s="75"/>
      <c r="D2" s="75"/>
      <c r="E2" s="75"/>
      <c r="F2" s="75"/>
      <c r="G2" s="75"/>
      <c r="H2" s="75"/>
      <c r="I2" s="86"/>
      <c r="J2" s="86"/>
      <c r="K2" s="86"/>
      <c r="L2" s="86"/>
      <c r="M2" s="86"/>
      <c r="N2" s="75"/>
      <c r="O2" s="75"/>
      <c r="P2" s="86"/>
      <c r="Q2" s="75"/>
      <c r="R2" s="75"/>
    </row>
    <row r="3" s="63" customFormat="1" ht="17.1" customHeight="1" spans="1:18">
      <c r="A3" s="76" t="s">
        <v>2</v>
      </c>
      <c r="B3" s="76"/>
      <c r="C3" s="76"/>
      <c r="D3" s="76"/>
      <c r="E3" s="76"/>
      <c r="F3" s="76"/>
      <c r="G3" s="76"/>
      <c r="H3" s="76"/>
      <c r="I3" s="76"/>
      <c r="J3" s="76"/>
      <c r="K3" s="76"/>
      <c r="L3" s="76"/>
      <c r="M3" s="76"/>
      <c r="N3" s="76"/>
      <c r="O3" s="87"/>
      <c r="P3" s="76"/>
      <c r="Q3" s="76"/>
      <c r="R3" s="76"/>
    </row>
    <row r="4" s="64" customFormat="1" ht="20.1" customHeight="1" spans="1:18">
      <c r="A4" s="102" t="s">
        <v>3</v>
      </c>
      <c r="B4" s="102"/>
      <c r="C4" s="102"/>
      <c r="D4" s="102"/>
      <c r="E4" s="102"/>
      <c r="F4" s="102"/>
      <c r="G4" s="102"/>
      <c r="H4" s="102"/>
      <c r="I4" s="108" t="s">
        <v>4</v>
      </c>
      <c r="J4" s="108"/>
      <c r="K4" s="108"/>
      <c r="L4" s="108"/>
      <c r="M4" s="108"/>
      <c r="N4" s="109" t="s">
        <v>5</v>
      </c>
      <c r="O4" s="109"/>
      <c r="P4" s="108"/>
      <c r="Q4" s="109"/>
      <c r="R4" s="109"/>
    </row>
    <row r="5" s="64" customFormat="1" ht="18.6" customHeight="1" spans="1:18">
      <c r="A5" s="103" t="s">
        <v>6</v>
      </c>
      <c r="B5" s="102" t="s">
        <v>7</v>
      </c>
      <c r="C5" s="102" t="s">
        <v>8</v>
      </c>
      <c r="D5" s="102" t="s">
        <v>9</v>
      </c>
      <c r="E5" s="102" t="s">
        <v>10</v>
      </c>
      <c r="F5" s="102" t="s">
        <v>11</v>
      </c>
      <c r="G5" s="103" t="s">
        <v>12</v>
      </c>
      <c r="H5" s="103" t="s">
        <v>13</v>
      </c>
      <c r="I5" s="108"/>
      <c r="J5" s="108"/>
      <c r="K5" s="108"/>
      <c r="L5" s="108"/>
      <c r="M5" s="108"/>
      <c r="N5" s="102" t="s">
        <v>14</v>
      </c>
      <c r="O5" s="102" t="s">
        <v>15</v>
      </c>
      <c r="P5" s="108" t="s">
        <v>16</v>
      </c>
      <c r="Q5" s="102" t="s">
        <v>17</v>
      </c>
      <c r="R5" s="102" t="s">
        <v>18</v>
      </c>
    </row>
    <row r="6" s="64" customFormat="1" ht="24" customHeight="1" spans="1:18">
      <c r="A6" s="103"/>
      <c r="B6" s="102"/>
      <c r="C6" s="102"/>
      <c r="D6" s="102"/>
      <c r="E6" s="102"/>
      <c r="F6" s="102"/>
      <c r="G6" s="103"/>
      <c r="H6" s="103"/>
      <c r="I6" s="108" t="s">
        <v>19</v>
      </c>
      <c r="J6" s="108" t="s">
        <v>20</v>
      </c>
      <c r="K6" s="108" t="s">
        <v>21</v>
      </c>
      <c r="L6" s="108" t="s">
        <v>22</v>
      </c>
      <c r="M6" s="108" t="s">
        <v>23</v>
      </c>
      <c r="N6" s="102"/>
      <c r="O6" s="102"/>
      <c r="P6" s="108"/>
      <c r="Q6" s="102"/>
      <c r="R6" s="102"/>
    </row>
    <row r="7" s="101" customFormat="1" ht="29" customHeight="1" spans="1:18">
      <c r="A7" s="104" t="s">
        <v>19</v>
      </c>
      <c r="B7" s="104"/>
      <c r="C7" s="104"/>
      <c r="D7" s="104"/>
      <c r="E7" s="104"/>
      <c r="F7" s="105">
        <f>SUM(F8:F259)</f>
        <v>25699.245</v>
      </c>
      <c r="G7" s="105">
        <f t="shared" ref="G7:M7" si="0">SUM(G8:G259)</f>
        <v>0</v>
      </c>
      <c r="H7" s="105">
        <f t="shared" si="0"/>
        <v>0</v>
      </c>
      <c r="I7" s="105">
        <f t="shared" si="0"/>
        <v>25699.245</v>
      </c>
      <c r="J7" s="105">
        <f t="shared" si="0"/>
        <v>10713.875</v>
      </c>
      <c r="K7" s="105">
        <f t="shared" si="0"/>
        <v>9264</v>
      </c>
      <c r="L7" s="105">
        <f t="shared" si="0"/>
        <v>2409.37</v>
      </c>
      <c r="M7" s="105">
        <f t="shared" si="0"/>
        <v>3312</v>
      </c>
      <c r="N7" s="110"/>
      <c r="O7" s="110"/>
      <c r="P7" s="105" t="e">
        <f>SUM(P8:P259)</f>
        <v>#REF!</v>
      </c>
      <c r="Q7" s="110"/>
      <c r="R7" s="110"/>
    </row>
    <row r="8" ht="28.8" spans="2:18">
      <c r="B8" s="106"/>
      <c r="C8" s="106" t="s">
        <v>24</v>
      </c>
      <c r="D8" s="107" t="s">
        <v>25</v>
      </c>
      <c r="E8" s="106" t="s">
        <v>26</v>
      </c>
      <c r="F8" s="106">
        <v>9191</v>
      </c>
      <c r="G8" s="107"/>
      <c r="H8" s="107"/>
      <c r="I8" s="106">
        <v>9191</v>
      </c>
      <c r="J8" s="106">
        <v>9191</v>
      </c>
      <c r="K8" s="106"/>
      <c r="L8" s="106"/>
      <c r="M8" s="106"/>
      <c r="N8" s="92" t="s">
        <v>27</v>
      </c>
      <c r="O8" s="5" t="s">
        <v>28</v>
      </c>
      <c r="P8" s="94" t="e">
        <f>SUMIFS(#REF!,#REF!,D8,#REF!,O8)</f>
        <v>#REF!</v>
      </c>
      <c r="Q8" s="43" t="s">
        <v>29</v>
      </c>
      <c r="R8" s="43"/>
    </row>
    <row r="9" ht="28.8" spans="2:18">
      <c r="B9" s="106"/>
      <c r="C9" s="106"/>
      <c r="D9" s="107" t="s">
        <v>25</v>
      </c>
      <c r="E9" s="106" t="s">
        <v>26</v>
      </c>
      <c r="F9" s="106"/>
      <c r="G9" s="107"/>
      <c r="H9" s="107"/>
      <c r="I9" s="106"/>
      <c r="J9" s="106"/>
      <c r="K9" s="106"/>
      <c r="L9" s="106"/>
      <c r="M9" s="106"/>
      <c r="N9" s="92" t="s">
        <v>27</v>
      </c>
      <c r="O9" s="5" t="s">
        <v>30</v>
      </c>
      <c r="P9" s="94" t="e">
        <f>SUMIFS(#REF!,#REF!,D9,#REF!,O9)</f>
        <v>#REF!</v>
      </c>
      <c r="Q9" s="43" t="s">
        <v>29</v>
      </c>
      <c r="R9" s="43"/>
    </row>
    <row r="10" ht="28.8" spans="2:18">
      <c r="B10" s="106"/>
      <c r="C10" s="106"/>
      <c r="D10" s="107" t="s">
        <v>25</v>
      </c>
      <c r="E10" s="106" t="s">
        <v>26</v>
      </c>
      <c r="F10" s="106"/>
      <c r="G10" s="107"/>
      <c r="H10" s="107"/>
      <c r="I10" s="106"/>
      <c r="J10" s="106"/>
      <c r="K10" s="106"/>
      <c r="L10" s="106"/>
      <c r="M10" s="106"/>
      <c r="N10" s="92" t="s">
        <v>27</v>
      </c>
      <c r="O10" s="5" t="s">
        <v>31</v>
      </c>
      <c r="P10" s="94" t="e">
        <f>SUMIFS(#REF!,#REF!,D10,#REF!,O10)</f>
        <v>#REF!</v>
      </c>
      <c r="Q10" s="43"/>
      <c r="R10" s="43"/>
    </row>
    <row r="11" ht="28.8" spans="2:18">
      <c r="B11" s="106"/>
      <c r="C11" s="106"/>
      <c r="D11" s="107" t="s">
        <v>25</v>
      </c>
      <c r="E11" s="106" t="s">
        <v>26</v>
      </c>
      <c r="F11" s="106"/>
      <c r="G11" s="107"/>
      <c r="H11" s="107"/>
      <c r="I11" s="106"/>
      <c r="J11" s="106"/>
      <c r="K11" s="106"/>
      <c r="L11" s="106"/>
      <c r="M11" s="106"/>
      <c r="N11" s="92" t="s">
        <v>27</v>
      </c>
      <c r="O11" s="5" t="s">
        <v>32</v>
      </c>
      <c r="P11" s="94" t="e">
        <f>SUMIFS(#REF!,#REF!,D11,#REF!,O11)</f>
        <v>#REF!</v>
      </c>
      <c r="Q11" s="43" t="s">
        <v>33</v>
      </c>
      <c r="R11" s="43"/>
    </row>
    <row r="12" ht="28.8" spans="2:18">
      <c r="B12" s="106"/>
      <c r="C12" s="106"/>
      <c r="D12" s="107" t="s">
        <v>25</v>
      </c>
      <c r="E12" s="106" t="s">
        <v>26</v>
      </c>
      <c r="F12" s="106"/>
      <c r="G12" s="107"/>
      <c r="H12" s="107"/>
      <c r="I12" s="106"/>
      <c r="J12" s="106"/>
      <c r="K12" s="106"/>
      <c r="L12" s="106"/>
      <c r="M12" s="106"/>
      <c r="N12" s="92" t="s">
        <v>27</v>
      </c>
      <c r="O12" s="5" t="s">
        <v>34</v>
      </c>
      <c r="P12" s="94" t="e">
        <f>SUMIFS(#REF!,#REF!,D12,#REF!,O12)</f>
        <v>#REF!</v>
      </c>
      <c r="Q12" s="43" t="s">
        <v>29</v>
      </c>
      <c r="R12" s="43"/>
    </row>
    <row r="13" ht="28.8" spans="2:18">
      <c r="B13" s="106"/>
      <c r="C13" s="106"/>
      <c r="D13" s="107" t="s">
        <v>25</v>
      </c>
      <c r="E13" s="106" t="s">
        <v>26</v>
      </c>
      <c r="F13" s="106"/>
      <c r="G13" s="107"/>
      <c r="H13" s="107"/>
      <c r="I13" s="106"/>
      <c r="J13" s="106"/>
      <c r="K13" s="106"/>
      <c r="L13" s="106"/>
      <c r="M13" s="106"/>
      <c r="N13" s="92" t="s">
        <v>27</v>
      </c>
      <c r="O13" s="5" t="s">
        <v>35</v>
      </c>
      <c r="P13" s="94" t="e">
        <f>SUMIFS(#REF!,#REF!,D13,#REF!,O13)</f>
        <v>#REF!</v>
      </c>
      <c r="Q13" s="43" t="s">
        <v>29</v>
      </c>
      <c r="R13" s="43"/>
    </row>
    <row r="14" ht="28.8" spans="2:18">
      <c r="B14" s="106"/>
      <c r="C14" s="106"/>
      <c r="D14" s="107" t="s">
        <v>25</v>
      </c>
      <c r="E14" s="106" t="s">
        <v>26</v>
      </c>
      <c r="F14" s="106"/>
      <c r="G14" s="107"/>
      <c r="H14" s="107"/>
      <c r="I14" s="106"/>
      <c r="J14" s="106"/>
      <c r="K14" s="106"/>
      <c r="L14" s="106"/>
      <c r="M14" s="106"/>
      <c r="N14" s="92" t="s">
        <v>27</v>
      </c>
      <c r="O14" s="5" t="s">
        <v>36</v>
      </c>
      <c r="P14" s="94" t="e">
        <f>SUMIFS(#REF!,#REF!,D14,#REF!,O14)</f>
        <v>#REF!</v>
      </c>
      <c r="Q14" s="43" t="s">
        <v>29</v>
      </c>
      <c r="R14" s="43"/>
    </row>
    <row r="15" ht="28.8" spans="2:18">
      <c r="B15" s="106"/>
      <c r="C15" s="106"/>
      <c r="D15" s="107" t="s">
        <v>25</v>
      </c>
      <c r="E15" s="106" t="s">
        <v>26</v>
      </c>
      <c r="F15" s="106"/>
      <c r="G15" s="107"/>
      <c r="H15" s="107"/>
      <c r="I15" s="106"/>
      <c r="J15" s="106"/>
      <c r="K15" s="106"/>
      <c r="L15" s="106"/>
      <c r="M15" s="106"/>
      <c r="N15" s="92" t="s">
        <v>27</v>
      </c>
      <c r="O15" s="5" t="s">
        <v>37</v>
      </c>
      <c r="P15" s="94" t="e">
        <f>SUMIFS(#REF!,#REF!,D15,#REF!,O15)</f>
        <v>#REF!</v>
      </c>
      <c r="Q15" s="43"/>
      <c r="R15" s="43"/>
    </row>
    <row r="16" ht="28.8" spans="2:18">
      <c r="B16" s="106"/>
      <c r="C16" s="106"/>
      <c r="D16" s="107" t="s">
        <v>25</v>
      </c>
      <c r="E16" s="106" t="s">
        <v>26</v>
      </c>
      <c r="F16" s="106"/>
      <c r="G16" s="107"/>
      <c r="H16" s="107"/>
      <c r="I16" s="106"/>
      <c r="J16" s="106"/>
      <c r="K16" s="106"/>
      <c r="L16" s="106"/>
      <c r="M16" s="106"/>
      <c r="N16" s="92" t="s">
        <v>27</v>
      </c>
      <c r="O16" s="5" t="s">
        <v>38</v>
      </c>
      <c r="P16" s="94" t="e">
        <f>SUMIFS(#REF!,#REF!,D16,#REF!,O16)</f>
        <v>#REF!</v>
      </c>
      <c r="Q16" s="43"/>
      <c r="R16" s="43"/>
    </row>
    <row r="17" ht="28.8" spans="2:18">
      <c r="B17" s="106"/>
      <c r="C17" s="106"/>
      <c r="D17" s="107" t="s">
        <v>25</v>
      </c>
      <c r="E17" s="106" t="s">
        <v>26</v>
      </c>
      <c r="F17" s="106"/>
      <c r="G17" s="107"/>
      <c r="H17" s="107"/>
      <c r="I17" s="106"/>
      <c r="J17" s="106"/>
      <c r="K17" s="106"/>
      <c r="L17" s="106"/>
      <c r="M17" s="106"/>
      <c r="N17" s="92" t="s">
        <v>27</v>
      </c>
      <c r="O17" s="5" t="s">
        <v>39</v>
      </c>
      <c r="P17" s="94" t="e">
        <f>SUMIFS(#REF!,#REF!,D17,#REF!,O17)</f>
        <v>#REF!</v>
      </c>
      <c r="Q17" s="43" t="s">
        <v>26</v>
      </c>
      <c r="R17" s="43"/>
    </row>
    <row r="18" ht="28.8" spans="2:18">
      <c r="B18" s="106"/>
      <c r="C18" s="106"/>
      <c r="D18" s="107" t="s">
        <v>25</v>
      </c>
      <c r="E18" s="106" t="s">
        <v>26</v>
      </c>
      <c r="F18" s="106"/>
      <c r="G18" s="107"/>
      <c r="H18" s="107"/>
      <c r="I18" s="106"/>
      <c r="J18" s="106"/>
      <c r="K18" s="106"/>
      <c r="L18" s="106"/>
      <c r="M18" s="106"/>
      <c r="N18" s="92" t="s">
        <v>27</v>
      </c>
      <c r="O18" s="5" t="s">
        <v>40</v>
      </c>
      <c r="P18" s="94" t="e">
        <f>SUMIFS(#REF!,#REF!,D18,#REF!,O18)</f>
        <v>#REF!</v>
      </c>
      <c r="Q18" s="43" t="s">
        <v>29</v>
      </c>
      <c r="R18" s="43"/>
    </row>
    <row r="19" ht="28.8" spans="2:18">
      <c r="B19" s="106"/>
      <c r="C19" s="106"/>
      <c r="D19" s="107" t="s">
        <v>25</v>
      </c>
      <c r="E19" s="106" t="s">
        <v>26</v>
      </c>
      <c r="F19" s="106"/>
      <c r="G19" s="107"/>
      <c r="H19" s="107"/>
      <c r="I19" s="106"/>
      <c r="J19" s="106"/>
      <c r="K19" s="106"/>
      <c r="L19" s="106"/>
      <c r="M19" s="106"/>
      <c r="N19" s="92" t="s">
        <v>27</v>
      </c>
      <c r="O19" s="5" t="s">
        <v>41</v>
      </c>
      <c r="P19" s="94" t="e">
        <f>SUMIFS(#REF!,#REF!,D19,#REF!,O19)</f>
        <v>#REF!</v>
      </c>
      <c r="Q19" s="43" t="s">
        <v>29</v>
      </c>
      <c r="R19" s="43"/>
    </row>
    <row r="20" ht="28.8" spans="2:18">
      <c r="B20" s="106"/>
      <c r="C20" s="106"/>
      <c r="D20" s="107" t="s">
        <v>25</v>
      </c>
      <c r="E20" s="106" t="s">
        <v>26</v>
      </c>
      <c r="F20" s="106"/>
      <c r="G20" s="107"/>
      <c r="H20" s="107"/>
      <c r="I20" s="106"/>
      <c r="J20" s="106"/>
      <c r="K20" s="106"/>
      <c r="L20" s="106"/>
      <c r="M20" s="106"/>
      <c r="N20" s="92" t="s">
        <v>27</v>
      </c>
      <c r="O20" s="5" t="s">
        <v>42</v>
      </c>
      <c r="P20" s="94" t="e">
        <f>SUMIFS(#REF!,#REF!,D20,#REF!,O20)</f>
        <v>#REF!</v>
      </c>
      <c r="Q20" s="43"/>
      <c r="R20" s="43"/>
    </row>
    <row r="21" ht="28.8" spans="2:18">
      <c r="B21" s="106"/>
      <c r="C21" s="106"/>
      <c r="D21" s="107" t="s">
        <v>25</v>
      </c>
      <c r="E21" s="106" t="s">
        <v>26</v>
      </c>
      <c r="F21" s="106"/>
      <c r="G21" s="107"/>
      <c r="H21" s="107"/>
      <c r="I21" s="106"/>
      <c r="J21" s="106"/>
      <c r="K21" s="106"/>
      <c r="L21" s="106"/>
      <c r="M21" s="106"/>
      <c r="N21" s="92" t="s">
        <v>27</v>
      </c>
      <c r="O21" s="5" t="s">
        <v>43</v>
      </c>
      <c r="P21" s="94" t="e">
        <f>SUMIFS(#REF!,#REF!,D21,#REF!,O21)</f>
        <v>#REF!</v>
      </c>
      <c r="Q21" s="43" t="s">
        <v>29</v>
      </c>
      <c r="R21" s="43"/>
    </row>
    <row r="22" ht="28.8" spans="2:18">
      <c r="B22" s="106"/>
      <c r="C22" s="106"/>
      <c r="D22" s="107" t="s">
        <v>25</v>
      </c>
      <c r="E22" s="106" t="s">
        <v>26</v>
      </c>
      <c r="F22" s="106"/>
      <c r="G22" s="107"/>
      <c r="H22" s="107"/>
      <c r="I22" s="106"/>
      <c r="J22" s="106"/>
      <c r="K22" s="106"/>
      <c r="L22" s="106"/>
      <c r="M22" s="106"/>
      <c r="N22" s="92" t="s">
        <v>44</v>
      </c>
      <c r="O22" s="5" t="s">
        <v>45</v>
      </c>
      <c r="P22" s="94" t="e">
        <f>SUMIFS(#REF!,#REF!,D22,#REF!,O22)</f>
        <v>#REF!</v>
      </c>
      <c r="Q22" s="43" t="s">
        <v>46</v>
      </c>
      <c r="R22" s="43"/>
    </row>
    <row r="23" ht="28.8" spans="2:18">
      <c r="B23" s="106"/>
      <c r="C23" s="106"/>
      <c r="D23" s="107" t="s">
        <v>25</v>
      </c>
      <c r="E23" s="106" t="s">
        <v>26</v>
      </c>
      <c r="F23" s="106"/>
      <c r="G23" s="107"/>
      <c r="H23" s="107"/>
      <c r="I23" s="106"/>
      <c r="J23" s="106"/>
      <c r="K23" s="106"/>
      <c r="L23" s="106"/>
      <c r="M23" s="106"/>
      <c r="N23" s="92" t="s">
        <v>44</v>
      </c>
      <c r="O23" s="5" t="s">
        <v>47</v>
      </c>
      <c r="P23" s="94" t="e">
        <f>SUMIFS(#REF!,#REF!,D23,#REF!,O23)</f>
        <v>#REF!</v>
      </c>
      <c r="Q23" s="43" t="s">
        <v>26</v>
      </c>
      <c r="R23" s="43"/>
    </row>
    <row r="24" ht="28.8" spans="2:18">
      <c r="B24" s="106"/>
      <c r="C24" s="106"/>
      <c r="D24" s="107" t="s">
        <v>25</v>
      </c>
      <c r="E24" s="106" t="s">
        <v>26</v>
      </c>
      <c r="F24" s="106"/>
      <c r="G24" s="107"/>
      <c r="H24" s="107"/>
      <c r="I24" s="106"/>
      <c r="J24" s="106"/>
      <c r="K24" s="106"/>
      <c r="L24" s="106"/>
      <c r="M24" s="106"/>
      <c r="N24" s="43" t="s">
        <v>48</v>
      </c>
      <c r="O24" s="43" t="s">
        <v>49</v>
      </c>
      <c r="P24" s="94" t="e">
        <f>SUMIFS(#REF!,#REF!,D24,#REF!,O24)</f>
        <v>#REF!</v>
      </c>
      <c r="Q24" s="43"/>
      <c r="R24" s="43"/>
    </row>
    <row r="25" ht="28.8" spans="2:18">
      <c r="B25" s="106"/>
      <c r="C25" s="106"/>
      <c r="D25" s="107" t="s">
        <v>25</v>
      </c>
      <c r="E25" s="106" t="s">
        <v>26</v>
      </c>
      <c r="F25" s="106"/>
      <c r="G25" s="107"/>
      <c r="H25" s="107"/>
      <c r="I25" s="106"/>
      <c r="J25" s="106"/>
      <c r="K25" s="106"/>
      <c r="L25" s="106"/>
      <c r="M25" s="106"/>
      <c r="N25" s="92" t="s">
        <v>50</v>
      </c>
      <c r="O25" s="5" t="s">
        <v>51</v>
      </c>
      <c r="P25" s="94" t="e">
        <f>SUMIFS(#REF!,#REF!,D25,#REF!,O25)</f>
        <v>#REF!</v>
      </c>
      <c r="Q25" s="43" t="s">
        <v>29</v>
      </c>
      <c r="R25" s="4"/>
    </row>
    <row r="26" ht="28.8" spans="2:18">
      <c r="B26" s="106"/>
      <c r="C26" s="106"/>
      <c r="D26" s="107" t="s">
        <v>25</v>
      </c>
      <c r="E26" s="106" t="s">
        <v>26</v>
      </c>
      <c r="F26" s="106"/>
      <c r="G26" s="107"/>
      <c r="H26" s="107"/>
      <c r="I26" s="106"/>
      <c r="J26" s="106"/>
      <c r="K26" s="106"/>
      <c r="L26" s="106"/>
      <c r="M26" s="106"/>
      <c r="N26" s="92" t="s">
        <v>50</v>
      </c>
      <c r="O26" s="5" t="s">
        <v>52</v>
      </c>
      <c r="P26" s="94">
        <v>42</v>
      </c>
      <c r="Q26" s="4" t="s">
        <v>53</v>
      </c>
      <c r="R26" s="4"/>
    </row>
    <row r="27" ht="17.4" spans="2:18">
      <c r="B27" s="106"/>
      <c r="C27" s="106"/>
      <c r="D27" s="107"/>
      <c r="E27" s="106"/>
      <c r="F27" s="106"/>
      <c r="G27" s="107"/>
      <c r="H27" s="107"/>
      <c r="I27" s="106"/>
      <c r="J27" s="106"/>
      <c r="K27" s="106"/>
      <c r="L27" s="106"/>
      <c r="M27" s="106"/>
      <c r="N27" s="92" t="s">
        <v>50</v>
      </c>
      <c r="O27" s="5" t="s">
        <v>52</v>
      </c>
      <c r="P27" s="94">
        <v>195</v>
      </c>
      <c r="Q27" s="4" t="s">
        <v>33</v>
      </c>
      <c r="R27" s="4"/>
    </row>
    <row r="28" ht="28.8" spans="2:18">
      <c r="B28" s="106"/>
      <c r="C28" s="106"/>
      <c r="D28" s="107" t="s">
        <v>25</v>
      </c>
      <c r="E28" s="106" t="s">
        <v>26</v>
      </c>
      <c r="F28" s="106"/>
      <c r="G28" s="107"/>
      <c r="H28" s="107"/>
      <c r="I28" s="106"/>
      <c r="J28" s="106"/>
      <c r="K28" s="106"/>
      <c r="L28" s="106"/>
      <c r="M28" s="106"/>
      <c r="N28" s="92" t="s">
        <v>50</v>
      </c>
      <c r="O28" s="5" t="s">
        <v>54</v>
      </c>
      <c r="P28" s="94" t="e">
        <f>SUMIFS(#REF!,#REF!,D28,#REF!,O28)</f>
        <v>#REF!</v>
      </c>
      <c r="Q28" s="43" t="s">
        <v>55</v>
      </c>
      <c r="R28" s="43"/>
    </row>
    <row r="29" ht="28.8" spans="2:18">
      <c r="B29" s="106"/>
      <c r="C29" s="106"/>
      <c r="D29" s="107" t="s">
        <v>25</v>
      </c>
      <c r="E29" s="106" t="s">
        <v>26</v>
      </c>
      <c r="F29" s="106"/>
      <c r="G29" s="107"/>
      <c r="H29" s="107"/>
      <c r="I29" s="106"/>
      <c r="J29" s="106"/>
      <c r="K29" s="106"/>
      <c r="L29" s="106"/>
      <c r="M29" s="106"/>
      <c r="N29" s="92" t="s">
        <v>50</v>
      </c>
      <c r="O29" s="5" t="s">
        <v>56</v>
      </c>
      <c r="P29" s="94" t="e">
        <f>SUMIFS(#REF!,#REF!,D29,#REF!,O29)</f>
        <v>#REF!</v>
      </c>
      <c r="Q29" s="43"/>
      <c r="R29" s="43"/>
    </row>
    <row r="30" ht="28.8" spans="2:18">
      <c r="B30" s="106"/>
      <c r="C30" s="106"/>
      <c r="D30" s="107" t="s">
        <v>25</v>
      </c>
      <c r="E30" s="106" t="s">
        <v>26</v>
      </c>
      <c r="F30" s="106"/>
      <c r="G30" s="107"/>
      <c r="H30" s="107"/>
      <c r="I30" s="106"/>
      <c r="J30" s="106"/>
      <c r="K30" s="106"/>
      <c r="L30" s="106"/>
      <c r="M30" s="106"/>
      <c r="N30" s="92" t="s">
        <v>50</v>
      </c>
      <c r="O30" s="5" t="s">
        <v>57</v>
      </c>
      <c r="P30" s="94" t="e">
        <f>SUMIFS(#REF!,#REF!,D30,#REF!,O30)</f>
        <v>#REF!</v>
      </c>
      <c r="Q30" s="43"/>
      <c r="R30" s="43"/>
    </row>
    <row r="31" ht="28.8" spans="2:18">
      <c r="B31" s="106"/>
      <c r="C31" s="106"/>
      <c r="D31" s="107" t="s">
        <v>25</v>
      </c>
      <c r="E31" s="106" t="s">
        <v>26</v>
      </c>
      <c r="F31" s="106"/>
      <c r="G31" s="107"/>
      <c r="H31" s="107"/>
      <c r="I31" s="106"/>
      <c r="J31" s="106"/>
      <c r="K31" s="106"/>
      <c r="L31" s="106"/>
      <c r="M31" s="106"/>
      <c r="N31" s="92" t="s">
        <v>50</v>
      </c>
      <c r="O31" s="5" t="s">
        <v>58</v>
      </c>
      <c r="P31" s="94" t="e">
        <f>SUMIFS(#REF!,#REF!,D31,#REF!,O31)</f>
        <v>#REF!</v>
      </c>
      <c r="Q31" s="43" t="s">
        <v>29</v>
      </c>
      <c r="R31" s="43"/>
    </row>
    <row r="32" ht="28.8" spans="2:18">
      <c r="B32" s="106"/>
      <c r="C32" s="106"/>
      <c r="D32" s="107" t="s">
        <v>25</v>
      </c>
      <c r="E32" s="106" t="s">
        <v>26</v>
      </c>
      <c r="F32" s="106"/>
      <c r="G32" s="107"/>
      <c r="H32" s="107"/>
      <c r="I32" s="106"/>
      <c r="J32" s="106"/>
      <c r="K32" s="106"/>
      <c r="L32" s="106"/>
      <c r="M32" s="106"/>
      <c r="N32" s="4" t="s">
        <v>59</v>
      </c>
      <c r="O32" s="4" t="s">
        <v>60</v>
      </c>
      <c r="P32" s="94" t="e">
        <f>SUMIFS(#REF!,#REF!,D32,#REF!,O32)</f>
        <v>#REF!</v>
      </c>
      <c r="Q32" s="43"/>
      <c r="R32" s="43"/>
    </row>
    <row r="33" ht="28.8" spans="2:18">
      <c r="B33" s="106"/>
      <c r="C33" s="106"/>
      <c r="D33" s="107" t="s">
        <v>25</v>
      </c>
      <c r="E33" s="106" t="s">
        <v>26</v>
      </c>
      <c r="F33" s="106"/>
      <c r="G33" s="107"/>
      <c r="H33" s="107"/>
      <c r="I33" s="106"/>
      <c r="J33" s="106"/>
      <c r="K33" s="106"/>
      <c r="L33" s="106"/>
      <c r="M33" s="106"/>
      <c r="N33" s="4" t="s">
        <v>59</v>
      </c>
      <c r="O33" s="4" t="s">
        <v>57</v>
      </c>
      <c r="P33" s="94" t="e">
        <f>SUMIFS(#REF!,#REF!,D33,#REF!,O33)</f>
        <v>#REF!</v>
      </c>
      <c r="Q33" s="43"/>
      <c r="R33" s="43"/>
    </row>
    <row r="34" ht="28.8" spans="2:18">
      <c r="B34" s="106"/>
      <c r="C34" s="106" t="s">
        <v>61</v>
      </c>
      <c r="D34" s="107" t="s">
        <v>62</v>
      </c>
      <c r="E34" s="106" t="s">
        <v>26</v>
      </c>
      <c r="F34" s="106">
        <v>359</v>
      </c>
      <c r="G34" s="107"/>
      <c r="H34" s="107"/>
      <c r="I34" s="106">
        <v>359</v>
      </c>
      <c r="J34" s="106"/>
      <c r="K34" s="106">
        <v>359</v>
      </c>
      <c r="L34" s="106"/>
      <c r="M34" s="106"/>
      <c r="N34" s="92" t="s">
        <v>27</v>
      </c>
      <c r="O34" s="5" t="s">
        <v>28</v>
      </c>
      <c r="P34" s="94" t="e">
        <f>SUMIFS(#REF!,#REF!,D34,#REF!,O34)</f>
        <v>#REF!</v>
      </c>
      <c r="Q34" s="43" t="s">
        <v>29</v>
      </c>
      <c r="R34" s="43"/>
    </row>
    <row r="35" ht="28.8" spans="2:18">
      <c r="B35" s="106"/>
      <c r="C35" s="106"/>
      <c r="D35" s="107" t="s">
        <v>62</v>
      </c>
      <c r="E35" s="106" t="s">
        <v>26</v>
      </c>
      <c r="F35" s="106"/>
      <c r="G35" s="107"/>
      <c r="H35" s="107"/>
      <c r="I35" s="106"/>
      <c r="J35" s="106"/>
      <c r="K35" s="106"/>
      <c r="L35" s="106"/>
      <c r="M35" s="106"/>
      <c r="N35" s="92" t="s">
        <v>27</v>
      </c>
      <c r="O35" s="5" t="s">
        <v>30</v>
      </c>
      <c r="P35" s="94" t="e">
        <f>SUMIFS(#REF!,#REF!,D35,#REF!,O35)</f>
        <v>#REF!</v>
      </c>
      <c r="Q35" s="43" t="s">
        <v>29</v>
      </c>
      <c r="R35" s="43"/>
    </row>
    <row r="36" ht="28.8" spans="2:18">
      <c r="B36" s="106"/>
      <c r="C36" s="106"/>
      <c r="D36" s="107" t="s">
        <v>62</v>
      </c>
      <c r="E36" s="106" t="s">
        <v>26</v>
      </c>
      <c r="F36" s="106"/>
      <c r="G36" s="107"/>
      <c r="H36" s="107"/>
      <c r="I36" s="106"/>
      <c r="J36" s="106"/>
      <c r="K36" s="106"/>
      <c r="L36" s="106"/>
      <c r="M36" s="106"/>
      <c r="N36" s="92" t="s">
        <v>27</v>
      </c>
      <c r="O36" s="5" t="s">
        <v>31</v>
      </c>
      <c r="P36" s="94" t="e">
        <f>SUMIFS(#REF!,#REF!,D36,#REF!,O36)</f>
        <v>#REF!</v>
      </c>
      <c r="Q36" s="43"/>
      <c r="R36" s="43"/>
    </row>
    <row r="37" ht="28.8" spans="2:18">
      <c r="B37" s="106"/>
      <c r="C37" s="106"/>
      <c r="D37" s="107" t="s">
        <v>62</v>
      </c>
      <c r="E37" s="106" t="s">
        <v>26</v>
      </c>
      <c r="F37" s="106"/>
      <c r="G37" s="107"/>
      <c r="H37" s="107"/>
      <c r="I37" s="106"/>
      <c r="J37" s="106"/>
      <c r="K37" s="106"/>
      <c r="L37" s="106"/>
      <c r="M37" s="106"/>
      <c r="N37" s="92" t="s">
        <v>27</v>
      </c>
      <c r="O37" s="5" t="s">
        <v>32</v>
      </c>
      <c r="P37" s="94" t="e">
        <f>SUMIFS(#REF!,#REF!,D37,#REF!,O37)</f>
        <v>#REF!</v>
      </c>
      <c r="Q37" s="43"/>
      <c r="R37" s="43"/>
    </row>
    <row r="38" ht="28.8" spans="2:18">
      <c r="B38" s="106"/>
      <c r="C38" s="106"/>
      <c r="D38" s="107" t="s">
        <v>62</v>
      </c>
      <c r="E38" s="106" t="s">
        <v>26</v>
      </c>
      <c r="F38" s="106"/>
      <c r="G38" s="107"/>
      <c r="H38" s="107"/>
      <c r="I38" s="106"/>
      <c r="J38" s="106"/>
      <c r="K38" s="106"/>
      <c r="L38" s="106"/>
      <c r="M38" s="106"/>
      <c r="N38" s="92" t="s">
        <v>27</v>
      </c>
      <c r="O38" s="5" t="s">
        <v>34</v>
      </c>
      <c r="P38" s="94" t="e">
        <f>SUMIFS(#REF!,#REF!,D38,#REF!,O38)</f>
        <v>#REF!</v>
      </c>
      <c r="Q38" s="43" t="s">
        <v>29</v>
      </c>
      <c r="R38" s="43"/>
    </row>
    <row r="39" ht="28.8" spans="2:18">
      <c r="B39" s="106"/>
      <c r="C39" s="106"/>
      <c r="D39" s="107" t="s">
        <v>62</v>
      </c>
      <c r="E39" s="106" t="s">
        <v>26</v>
      </c>
      <c r="F39" s="106"/>
      <c r="G39" s="107"/>
      <c r="H39" s="107"/>
      <c r="I39" s="106"/>
      <c r="J39" s="106"/>
      <c r="K39" s="106"/>
      <c r="L39" s="106"/>
      <c r="M39" s="106"/>
      <c r="N39" s="92" t="s">
        <v>27</v>
      </c>
      <c r="O39" s="5" t="s">
        <v>35</v>
      </c>
      <c r="P39" s="94" t="e">
        <f>SUMIFS(#REF!,#REF!,D39,#REF!,O39)</f>
        <v>#REF!</v>
      </c>
      <c r="Q39" s="43" t="s">
        <v>29</v>
      </c>
      <c r="R39" s="43"/>
    </row>
    <row r="40" ht="28.8" spans="2:18">
      <c r="B40" s="106"/>
      <c r="C40" s="106"/>
      <c r="D40" s="107" t="s">
        <v>62</v>
      </c>
      <c r="E40" s="106" t="s">
        <v>26</v>
      </c>
      <c r="F40" s="106"/>
      <c r="G40" s="107"/>
      <c r="H40" s="107"/>
      <c r="I40" s="106"/>
      <c r="J40" s="106"/>
      <c r="K40" s="106"/>
      <c r="L40" s="106"/>
      <c r="M40" s="106"/>
      <c r="N40" s="92" t="s">
        <v>27</v>
      </c>
      <c r="O40" s="5" t="s">
        <v>36</v>
      </c>
      <c r="P40" s="94" t="e">
        <f>SUMIFS(#REF!,#REF!,D40,#REF!,O40)</f>
        <v>#REF!</v>
      </c>
      <c r="Q40" s="43"/>
      <c r="R40" s="43"/>
    </row>
    <row r="41" ht="28.8" spans="2:18">
      <c r="B41" s="106"/>
      <c r="C41" s="106"/>
      <c r="D41" s="107" t="s">
        <v>62</v>
      </c>
      <c r="E41" s="106" t="s">
        <v>26</v>
      </c>
      <c r="F41" s="106"/>
      <c r="G41" s="107"/>
      <c r="H41" s="107"/>
      <c r="I41" s="106"/>
      <c r="J41" s="106"/>
      <c r="K41" s="106"/>
      <c r="L41" s="106"/>
      <c r="M41" s="106"/>
      <c r="N41" s="92" t="s">
        <v>27</v>
      </c>
      <c r="O41" s="5" t="s">
        <v>37</v>
      </c>
      <c r="P41" s="94" t="e">
        <f>SUMIFS(#REF!,#REF!,D41,#REF!,O41)</f>
        <v>#REF!</v>
      </c>
      <c r="Q41" s="43"/>
      <c r="R41" s="43"/>
    </row>
    <row r="42" ht="28.8" spans="2:18">
      <c r="B42" s="106"/>
      <c r="C42" s="106"/>
      <c r="D42" s="107" t="s">
        <v>62</v>
      </c>
      <c r="E42" s="106" t="s">
        <v>26</v>
      </c>
      <c r="F42" s="106"/>
      <c r="G42" s="107"/>
      <c r="H42" s="107"/>
      <c r="I42" s="106"/>
      <c r="J42" s="106"/>
      <c r="K42" s="106"/>
      <c r="L42" s="106"/>
      <c r="M42" s="106"/>
      <c r="N42" s="92" t="s">
        <v>27</v>
      </c>
      <c r="O42" s="5" t="s">
        <v>38</v>
      </c>
      <c r="P42" s="94" t="e">
        <f>SUMIFS(#REF!,#REF!,D42,#REF!,O42)</f>
        <v>#REF!</v>
      </c>
      <c r="Q42" s="43"/>
      <c r="R42" s="43"/>
    </row>
    <row r="43" ht="28.8" spans="2:18">
      <c r="B43" s="106"/>
      <c r="C43" s="106"/>
      <c r="D43" s="107" t="s">
        <v>62</v>
      </c>
      <c r="E43" s="106" t="s">
        <v>26</v>
      </c>
      <c r="F43" s="106"/>
      <c r="G43" s="107"/>
      <c r="H43" s="107"/>
      <c r="I43" s="106"/>
      <c r="J43" s="106"/>
      <c r="K43" s="106"/>
      <c r="L43" s="106"/>
      <c r="M43" s="106"/>
      <c r="N43" s="92" t="s">
        <v>27</v>
      </c>
      <c r="O43" s="5" t="s">
        <v>39</v>
      </c>
      <c r="P43" s="94" t="e">
        <f>SUMIFS(#REF!,#REF!,D43,#REF!,O43)</f>
        <v>#REF!</v>
      </c>
      <c r="Q43" s="43"/>
      <c r="R43" s="43"/>
    </row>
    <row r="44" ht="28.8" spans="2:18">
      <c r="B44" s="106"/>
      <c r="C44" s="106"/>
      <c r="D44" s="107" t="s">
        <v>62</v>
      </c>
      <c r="E44" s="106" t="s">
        <v>26</v>
      </c>
      <c r="F44" s="106"/>
      <c r="G44" s="107"/>
      <c r="H44" s="107"/>
      <c r="I44" s="106"/>
      <c r="J44" s="106"/>
      <c r="K44" s="106"/>
      <c r="L44" s="106"/>
      <c r="M44" s="106"/>
      <c r="N44" s="92" t="s">
        <v>27</v>
      </c>
      <c r="O44" s="5" t="s">
        <v>40</v>
      </c>
      <c r="P44" s="94" t="e">
        <f>SUMIFS(#REF!,#REF!,D44,#REF!,O44)</f>
        <v>#REF!</v>
      </c>
      <c r="Q44" s="43"/>
      <c r="R44" s="43"/>
    </row>
    <row r="45" ht="28.8" spans="2:18">
      <c r="B45" s="106"/>
      <c r="C45" s="106"/>
      <c r="D45" s="107" t="s">
        <v>62</v>
      </c>
      <c r="E45" s="106" t="s">
        <v>26</v>
      </c>
      <c r="F45" s="106"/>
      <c r="G45" s="107"/>
      <c r="H45" s="107"/>
      <c r="I45" s="106"/>
      <c r="J45" s="106"/>
      <c r="K45" s="106"/>
      <c r="L45" s="106"/>
      <c r="M45" s="106"/>
      <c r="N45" s="92" t="s">
        <v>27</v>
      </c>
      <c r="O45" s="5" t="s">
        <v>41</v>
      </c>
      <c r="P45" s="94" t="e">
        <f>SUMIFS(#REF!,#REF!,D45,#REF!,O45)</f>
        <v>#REF!</v>
      </c>
      <c r="Q45" s="43"/>
      <c r="R45" s="43"/>
    </row>
    <row r="46" ht="28.8" spans="2:18">
      <c r="B46" s="106"/>
      <c r="C46" s="106"/>
      <c r="D46" s="107" t="s">
        <v>62</v>
      </c>
      <c r="E46" s="106" t="s">
        <v>26</v>
      </c>
      <c r="F46" s="106"/>
      <c r="G46" s="107"/>
      <c r="H46" s="107"/>
      <c r="I46" s="106"/>
      <c r="J46" s="106"/>
      <c r="K46" s="106"/>
      <c r="L46" s="106"/>
      <c r="M46" s="106"/>
      <c r="N46" s="92" t="s">
        <v>27</v>
      </c>
      <c r="O46" s="5" t="s">
        <v>42</v>
      </c>
      <c r="P46" s="94" t="e">
        <f>SUMIFS(#REF!,#REF!,D46,#REF!,O46)</f>
        <v>#REF!</v>
      </c>
      <c r="Q46" s="43"/>
      <c r="R46" s="43"/>
    </row>
    <row r="47" ht="28.8" spans="2:18">
      <c r="B47" s="106"/>
      <c r="C47" s="106"/>
      <c r="D47" s="107" t="s">
        <v>62</v>
      </c>
      <c r="E47" s="106" t="s">
        <v>26</v>
      </c>
      <c r="F47" s="106"/>
      <c r="G47" s="107"/>
      <c r="H47" s="107"/>
      <c r="I47" s="106"/>
      <c r="J47" s="106"/>
      <c r="K47" s="106"/>
      <c r="L47" s="106"/>
      <c r="M47" s="106"/>
      <c r="N47" s="92" t="s">
        <v>27</v>
      </c>
      <c r="O47" s="5" t="s">
        <v>43</v>
      </c>
      <c r="P47" s="94" t="e">
        <f>SUMIFS(#REF!,#REF!,D47,#REF!,O47)</f>
        <v>#REF!</v>
      </c>
      <c r="Q47" s="43"/>
      <c r="R47" s="43"/>
    </row>
    <row r="48" ht="28.8" spans="2:18">
      <c r="B48" s="106"/>
      <c r="C48" s="106"/>
      <c r="D48" s="107" t="s">
        <v>62</v>
      </c>
      <c r="E48" s="106" t="s">
        <v>26</v>
      </c>
      <c r="F48" s="106"/>
      <c r="G48" s="107"/>
      <c r="H48" s="107"/>
      <c r="I48" s="106"/>
      <c r="J48" s="106"/>
      <c r="K48" s="106"/>
      <c r="L48" s="106"/>
      <c r="M48" s="106"/>
      <c r="N48" s="92" t="s">
        <v>44</v>
      </c>
      <c r="O48" s="5" t="s">
        <v>45</v>
      </c>
      <c r="P48" s="94" t="e">
        <f>SUMIFS(#REF!,#REF!,D48,#REF!,O48)</f>
        <v>#REF!</v>
      </c>
      <c r="Q48" s="43" t="s">
        <v>46</v>
      </c>
      <c r="R48" s="43"/>
    </row>
    <row r="49" ht="28.8" spans="2:18">
      <c r="B49" s="106"/>
      <c r="C49" s="106"/>
      <c r="D49" s="107" t="s">
        <v>62</v>
      </c>
      <c r="E49" s="106" t="s">
        <v>26</v>
      </c>
      <c r="F49" s="106"/>
      <c r="G49" s="107"/>
      <c r="H49" s="107"/>
      <c r="I49" s="106"/>
      <c r="J49" s="106"/>
      <c r="K49" s="106"/>
      <c r="L49" s="106"/>
      <c r="M49" s="106"/>
      <c r="N49" s="92" t="s">
        <v>44</v>
      </c>
      <c r="O49" s="5" t="s">
        <v>47</v>
      </c>
      <c r="P49" s="94" t="e">
        <f>SUMIFS(#REF!,#REF!,D49,#REF!,O49)</f>
        <v>#REF!</v>
      </c>
      <c r="Q49" s="43"/>
      <c r="R49" s="43"/>
    </row>
    <row r="50" ht="28.8" spans="2:18">
      <c r="B50" s="106"/>
      <c r="C50" s="106"/>
      <c r="D50" s="107" t="s">
        <v>62</v>
      </c>
      <c r="E50" s="106" t="s">
        <v>26</v>
      </c>
      <c r="F50" s="106"/>
      <c r="G50" s="107"/>
      <c r="H50" s="107"/>
      <c r="I50" s="106"/>
      <c r="J50" s="106"/>
      <c r="K50" s="106"/>
      <c r="L50" s="106"/>
      <c r="M50" s="106"/>
      <c r="N50" s="4" t="s">
        <v>48</v>
      </c>
      <c r="O50" s="4" t="s">
        <v>49</v>
      </c>
      <c r="P50" s="94" t="e">
        <f>SUMIFS(#REF!,#REF!,D50,#REF!,O50)</f>
        <v>#REF!</v>
      </c>
      <c r="Q50" s="43"/>
      <c r="R50" s="43"/>
    </row>
    <row r="51" ht="28.8" spans="2:18">
      <c r="B51" s="106"/>
      <c r="C51" s="106"/>
      <c r="D51" s="107" t="s">
        <v>62</v>
      </c>
      <c r="E51" s="106" t="s">
        <v>26</v>
      </c>
      <c r="F51" s="106"/>
      <c r="G51" s="107"/>
      <c r="H51" s="107"/>
      <c r="I51" s="106"/>
      <c r="J51" s="106"/>
      <c r="K51" s="106"/>
      <c r="L51" s="106"/>
      <c r="M51" s="106"/>
      <c r="N51" s="92" t="s">
        <v>50</v>
      </c>
      <c r="O51" s="5" t="s">
        <v>51</v>
      </c>
      <c r="P51" s="94" t="e">
        <f>SUMIFS(#REF!,#REF!,D51,#REF!,O51)</f>
        <v>#REF!</v>
      </c>
      <c r="Q51" s="43"/>
      <c r="R51" s="43"/>
    </row>
    <row r="52" ht="28.8" spans="2:18">
      <c r="B52" s="106"/>
      <c r="C52" s="106"/>
      <c r="D52" s="107" t="s">
        <v>62</v>
      </c>
      <c r="E52" s="106" t="s">
        <v>26</v>
      </c>
      <c r="F52" s="106"/>
      <c r="G52" s="107"/>
      <c r="H52" s="107"/>
      <c r="I52" s="106"/>
      <c r="J52" s="106"/>
      <c r="K52" s="106"/>
      <c r="L52" s="106"/>
      <c r="M52" s="106"/>
      <c r="N52" s="92" t="s">
        <v>50</v>
      </c>
      <c r="O52" s="5" t="s">
        <v>52</v>
      </c>
      <c r="P52" s="94" t="e">
        <f>SUMIFS(#REF!,#REF!,D52,#REF!,O52)</f>
        <v>#REF!</v>
      </c>
      <c r="Q52" s="43"/>
      <c r="R52" s="43"/>
    </row>
    <row r="53" ht="28.8" spans="2:18">
      <c r="B53" s="106"/>
      <c r="C53" s="106"/>
      <c r="D53" s="107" t="s">
        <v>62</v>
      </c>
      <c r="E53" s="106" t="s">
        <v>26</v>
      </c>
      <c r="F53" s="106"/>
      <c r="G53" s="107"/>
      <c r="H53" s="107"/>
      <c r="I53" s="106"/>
      <c r="J53" s="106"/>
      <c r="K53" s="106"/>
      <c r="L53" s="106"/>
      <c r="M53" s="106"/>
      <c r="N53" s="92" t="s">
        <v>50</v>
      </c>
      <c r="O53" s="5" t="s">
        <v>54</v>
      </c>
      <c r="P53" s="94" t="e">
        <f>SUMIFS(#REF!,#REF!,D53,#REF!,O53)</f>
        <v>#REF!</v>
      </c>
      <c r="Q53" s="43" t="s">
        <v>55</v>
      </c>
      <c r="R53" s="43"/>
    </row>
    <row r="54" ht="28.8" spans="2:18">
      <c r="B54" s="106"/>
      <c r="C54" s="106"/>
      <c r="D54" s="107" t="s">
        <v>62</v>
      </c>
      <c r="E54" s="106" t="s">
        <v>26</v>
      </c>
      <c r="F54" s="106"/>
      <c r="G54" s="107"/>
      <c r="H54" s="107"/>
      <c r="I54" s="106"/>
      <c r="J54" s="106"/>
      <c r="K54" s="106"/>
      <c r="L54" s="106"/>
      <c r="M54" s="106"/>
      <c r="N54" s="92" t="s">
        <v>50</v>
      </c>
      <c r="O54" s="5" t="s">
        <v>56</v>
      </c>
      <c r="P54" s="94" t="e">
        <f>SUMIFS(#REF!,#REF!,D54,#REF!,O54)</f>
        <v>#REF!</v>
      </c>
      <c r="Q54" s="43"/>
      <c r="R54" s="43"/>
    </row>
    <row r="55" ht="28.8" spans="2:18">
      <c r="B55" s="106"/>
      <c r="C55" s="106"/>
      <c r="D55" s="107" t="s">
        <v>62</v>
      </c>
      <c r="E55" s="106" t="s">
        <v>26</v>
      </c>
      <c r="F55" s="106"/>
      <c r="G55" s="107"/>
      <c r="H55" s="107"/>
      <c r="I55" s="106"/>
      <c r="J55" s="106"/>
      <c r="K55" s="106"/>
      <c r="L55" s="106"/>
      <c r="M55" s="106"/>
      <c r="N55" s="92" t="s">
        <v>50</v>
      </c>
      <c r="O55" s="5" t="s">
        <v>57</v>
      </c>
      <c r="P55" s="94" t="e">
        <f>SUMIFS(#REF!,#REF!,D55,#REF!,O55)</f>
        <v>#REF!</v>
      </c>
      <c r="Q55" s="43"/>
      <c r="R55" s="43"/>
    </row>
    <row r="56" ht="28.8" spans="2:18">
      <c r="B56" s="106"/>
      <c r="C56" s="106"/>
      <c r="D56" s="107" t="s">
        <v>62</v>
      </c>
      <c r="E56" s="106" t="s">
        <v>26</v>
      </c>
      <c r="F56" s="106"/>
      <c r="G56" s="107"/>
      <c r="H56" s="107"/>
      <c r="I56" s="106"/>
      <c r="J56" s="106"/>
      <c r="K56" s="106"/>
      <c r="L56" s="106"/>
      <c r="M56" s="106"/>
      <c r="N56" s="92" t="s">
        <v>50</v>
      </c>
      <c r="O56" s="5" t="s">
        <v>58</v>
      </c>
      <c r="P56" s="94" t="e">
        <f>SUMIFS(#REF!,#REF!,D56,#REF!,O56)</f>
        <v>#REF!</v>
      </c>
      <c r="Q56" s="43"/>
      <c r="R56" s="43"/>
    </row>
    <row r="57" ht="28.8" spans="2:18">
      <c r="B57" s="106"/>
      <c r="C57" s="106"/>
      <c r="D57" s="107" t="s">
        <v>62</v>
      </c>
      <c r="E57" s="106" t="s">
        <v>26</v>
      </c>
      <c r="F57" s="106"/>
      <c r="G57" s="107"/>
      <c r="H57" s="107"/>
      <c r="I57" s="106"/>
      <c r="J57" s="106"/>
      <c r="K57" s="106"/>
      <c r="L57" s="106"/>
      <c r="M57" s="106"/>
      <c r="N57" s="4" t="s">
        <v>59</v>
      </c>
      <c r="O57" s="4" t="s">
        <v>60</v>
      </c>
      <c r="P57" s="94" t="e">
        <f>SUMIFS(#REF!,#REF!,D57,#REF!,O57)</f>
        <v>#REF!</v>
      </c>
      <c r="Q57" s="43"/>
      <c r="R57" s="43"/>
    </row>
    <row r="58" ht="28.8" spans="2:18">
      <c r="B58" s="106"/>
      <c r="C58" s="106"/>
      <c r="D58" s="107" t="s">
        <v>62</v>
      </c>
      <c r="E58" s="106" t="s">
        <v>26</v>
      </c>
      <c r="F58" s="106"/>
      <c r="G58" s="107"/>
      <c r="H58" s="107"/>
      <c r="I58" s="106"/>
      <c r="J58" s="106"/>
      <c r="K58" s="106"/>
      <c r="L58" s="106"/>
      <c r="M58" s="106"/>
      <c r="N58" s="4" t="s">
        <v>59</v>
      </c>
      <c r="O58" s="4" t="s">
        <v>57</v>
      </c>
      <c r="P58" s="94" t="e">
        <f>SUMIFS(#REF!,#REF!,D58,#REF!,O58)</f>
        <v>#REF!</v>
      </c>
      <c r="Q58" s="43"/>
      <c r="R58" s="43"/>
    </row>
    <row r="59" ht="28.8" spans="2:18">
      <c r="B59" s="106"/>
      <c r="C59" s="106" t="s">
        <v>61</v>
      </c>
      <c r="D59" s="107" t="s">
        <v>63</v>
      </c>
      <c r="E59" s="106" t="s">
        <v>26</v>
      </c>
      <c r="F59" s="106">
        <v>8082</v>
      </c>
      <c r="G59" s="107"/>
      <c r="H59" s="107"/>
      <c r="I59" s="106">
        <v>8082</v>
      </c>
      <c r="J59" s="106"/>
      <c r="K59" s="106">
        <v>8082</v>
      </c>
      <c r="L59" s="106"/>
      <c r="M59" s="106"/>
      <c r="N59" s="92" t="s">
        <v>27</v>
      </c>
      <c r="O59" s="5" t="s">
        <v>28</v>
      </c>
      <c r="P59" s="94" t="e">
        <f>SUMIFS(#REF!,#REF!,D59,#REF!,O59)</f>
        <v>#REF!</v>
      </c>
      <c r="Q59" s="43" t="s">
        <v>29</v>
      </c>
      <c r="R59" s="43"/>
    </row>
    <row r="60" ht="28.8" spans="2:18">
      <c r="B60" s="106"/>
      <c r="C60" s="106"/>
      <c r="D60" s="107" t="s">
        <v>63</v>
      </c>
      <c r="E60" s="106" t="s">
        <v>26</v>
      </c>
      <c r="F60" s="106"/>
      <c r="G60" s="107"/>
      <c r="H60" s="107"/>
      <c r="I60" s="106"/>
      <c r="J60" s="106"/>
      <c r="K60" s="106"/>
      <c r="L60" s="106"/>
      <c r="M60" s="106"/>
      <c r="N60" s="92" t="s">
        <v>27</v>
      </c>
      <c r="O60" s="5" t="s">
        <v>30</v>
      </c>
      <c r="P60" s="94" t="e">
        <f>SUMIFS(#REF!,#REF!,D60,#REF!,O60)</f>
        <v>#REF!</v>
      </c>
      <c r="Q60" s="43"/>
      <c r="R60" s="43"/>
    </row>
    <row r="61" ht="28.8" spans="2:18">
      <c r="B61" s="106"/>
      <c r="C61" s="106"/>
      <c r="D61" s="107" t="s">
        <v>63</v>
      </c>
      <c r="E61" s="106" t="s">
        <v>26</v>
      </c>
      <c r="F61" s="106"/>
      <c r="G61" s="107"/>
      <c r="H61" s="107"/>
      <c r="I61" s="106"/>
      <c r="J61" s="106"/>
      <c r="K61" s="106"/>
      <c r="L61" s="106"/>
      <c r="M61" s="106"/>
      <c r="N61" s="92" t="s">
        <v>27</v>
      </c>
      <c r="O61" s="5" t="s">
        <v>31</v>
      </c>
      <c r="P61" s="94" t="e">
        <f>SUMIFS(#REF!,#REF!,D61,#REF!,O61)</f>
        <v>#REF!</v>
      </c>
      <c r="Q61" s="43" t="s">
        <v>29</v>
      </c>
      <c r="R61" s="43"/>
    </row>
    <row r="62" ht="28.8" spans="2:18">
      <c r="B62" s="106"/>
      <c r="C62" s="106"/>
      <c r="D62" s="107" t="s">
        <v>63</v>
      </c>
      <c r="E62" s="106" t="s">
        <v>26</v>
      </c>
      <c r="F62" s="106"/>
      <c r="G62" s="107"/>
      <c r="H62" s="107"/>
      <c r="I62" s="106"/>
      <c r="J62" s="106"/>
      <c r="K62" s="106"/>
      <c r="L62" s="106"/>
      <c r="M62" s="106"/>
      <c r="N62" s="92" t="s">
        <v>27</v>
      </c>
      <c r="O62" s="5" t="s">
        <v>32</v>
      </c>
      <c r="P62" s="94" t="e">
        <f>SUMIFS(#REF!,#REF!,D62,#REF!,O62)</f>
        <v>#REF!</v>
      </c>
      <c r="Q62" s="43"/>
      <c r="R62" s="43"/>
    </row>
    <row r="63" ht="28.8" spans="2:18">
      <c r="B63" s="106"/>
      <c r="C63" s="106"/>
      <c r="D63" s="107" t="s">
        <v>63</v>
      </c>
      <c r="E63" s="106" t="s">
        <v>26</v>
      </c>
      <c r="F63" s="106"/>
      <c r="G63" s="107"/>
      <c r="H63" s="107"/>
      <c r="I63" s="106"/>
      <c r="J63" s="106"/>
      <c r="K63" s="106"/>
      <c r="L63" s="106"/>
      <c r="M63" s="106"/>
      <c r="N63" s="92" t="s">
        <v>27</v>
      </c>
      <c r="O63" s="5" t="s">
        <v>34</v>
      </c>
      <c r="P63" s="94" t="e">
        <f>SUMIFS(#REF!,#REF!,D63,#REF!,O63)</f>
        <v>#REF!</v>
      </c>
      <c r="Q63" s="43"/>
      <c r="R63" s="43"/>
    </row>
    <row r="64" ht="28.8" spans="2:18">
      <c r="B64" s="106"/>
      <c r="C64" s="106"/>
      <c r="D64" s="107" t="s">
        <v>63</v>
      </c>
      <c r="E64" s="106" t="s">
        <v>26</v>
      </c>
      <c r="F64" s="106"/>
      <c r="G64" s="107"/>
      <c r="H64" s="107"/>
      <c r="I64" s="106"/>
      <c r="J64" s="106"/>
      <c r="K64" s="106"/>
      <c r="L64" s="106"/>
      <c r="M64" s="106"/>
      <c r="N64" s="92" t="s">
        <v>27</v>
      </c>
      <c r="O64" s="5" t="s">
        <v>35</v>
      </c>
      <c r="P64" s="94" t="e">
        <f>SUMIFS(#REF!,#REF!,D64,#REF!,O64)</f>
        <v>#REF!</v>
      </c>
      <c r="Q64" s="43"/>
      <c r="R64" s="43"/>
    </row>
    <row r="65" ht="28.8" spans="2:18">
      <c r="B65" s="106"/>
      <c r="C65" s="106"/>
      <c r="D65" s="107" t="s">
        <v>63</v>
      </c>
      <c r="E65" s="106" t="s">
        <v>26</v>
      </c>
      <c r="F65" s="106"/>
      <c r="G65" s="107"/>
      <c r="H65" s="107"/>
      <c r="I65" s="106"/>
      <c r="J65" s="106"/>
      <c r="K65" s="106"/>
      <c r="L65" s="106"/>
      <c r="M65" s="106"/>
      <c r="N65" s="92" t="s">
        <v>27</v>
      </c>
      <c r="O65" s="5" t="s">
        <v>36</v>
      </c>
      <c r="P65" s="94" t="e">
        <f>SUMIFS(#REF!,#REF!,D65,#REF!,O65)</f>
        <v>#REF!</v>
      </c>
      <c r="Q65" s="43" t="s">
        <v>29</v>
      </c>
      <c r="R65" s="43"/>
    </row>
    <row r="66" ht="28.8" spans="2:18">
      <c r="B66" s="106"/>
      <c r="C66" s="106"/>
      <c r="D66" s="107" t="s">
        <v>63</v>
      </c>
      <c r="E66" s="106" t="s">
        <v>26</v>
      </c>
      <c r="F66" s="106"/>
      <c r="G66" s="107"/>
      <c r="H66" s="107"/>
      <c r="I66" s="106"/>
      <c r="J66" s="106"/>
      <c r="K66" s="106"/>
      <c r="L66" s="106"/>
      <c r="M66" s="106"/>
      <c r="N66" s="92" t="s">
        <v>27</v>
      </c>
      <c r="O66" s="5" t="s">
        <v>37</v>
      </c>
      <c r="P66" s="94" t="e">
        <f>SUMIFS(#REF!,#REF!,D66,#REF!,O66)</f>
        <v>#REF!</v>
      </c>
      <c r="Q66" s="43"/>
      <c r="R66" s="43"/>
    </row>
    <row r="67" ht="28.8" spans="2:18">
      <c r="B67" s="106"/>
      <c r="C67" s="106"/>
      <c r="D67" s="107" t="s">
        <v>63</v>
      </c>
      <c r="E67" s="106" t="s">
        <v>26</v>
      </c>
      <c r="F67" s="106"/>
      <c r="G67" s="107"/>
      <c r="H67" s="107"/>
      <c r="I67" s="106"/>
      <c r="J67" s="106"/>
      <c r="K67" s="106"/>
      <c r="L67" s="106"/>
      <c r="M67" s="106"/>
      <c r="N67" s="92" t="s">
        <v>27</v>
      </c>
      <c r="O67" s="5" t="s">
        <v>38</v>
      </c>
      <c r="P67" s="94" t="e">
        <f>SUMIFS(#REF!,#REF!,D67,#REF!,O67)</f>
        <v>#REF!</v>
      </c>
      <c r="Q67" s="43"/>
      <c r="R67" s="43"/>
    </row>
    <row r="68" ht="28.8" spans="2:18">
      <c r="B68" s="106"/>
      <c r="C68" s="106"/>
      <c r="D68" s="107" t="s">
        <v>63</v>
      </c>
      <c r="E68" s="106" t="s">
        <v>26</v>
      </c>
      <c r="F68" s="106"/>
      <c r="G68" s="107"/>
      <c r="H68" s="107"/>
      <c r="I68" s="106"/>
      <c r="J68" s="106"/>
      <c r="K68" s="106"/>
      <c r="L68" s="106"/>
      <c r="M68" s="106"/>
      <c r="N68" s="92" t="s">
        <v>27</v>
      </c>
      <c r="O68" s="5" t="s">
        <v>39</v>
      </c>
      <c r="P68" s="94" t="e">
        <f>SUMIFS(#REF!,#REF!,D68,#REF!,O68)</f>
        <v>#REF!</v>
      </c>
      <c r="Q68" s="43"/>
      <c r="R68" s="43"/>
    </row>
    <row r="69" ht="28.8" spans="2:18">
      <c r="B69" s="106"/>
      <c r="C69" s="106"/>
      <c r="D69" s="107" t="s">
        <v>63</v>
      </c>
      <c r="E69" s="106" t="s">
        <v>26</v>
      </c>
      <c r="F69" s="106"/>
      <c r="G69" s="107"/>
      <c r="H69" s="107"/>
      <c r="I69" s="106"/>
      <c r="J69" s="106"/>
      <c r="K69" s="106"/>
      <c r="L69" s="106"/>
      <c r="M69" s="106"/>
      <c r="N69" s="92" t="s">
        <v>27</v>
      </c>
      <c r="O69" s="5" t="s">
        <v>40</v>
      </c>
      <c r="P69" s="94" t="e">
        <f>SUMIFS(#REF!,#REF!,D69,#REF!,O69)</f>
        <v>#REF!</v>
      </c>
      <c r="Q69" s="43"/>
      <c r="R69" s="43"/>
    </row>
    <row r="70" ht="28.8" spans="2:18">
      <c r="B70" s="106"/>
      <c r="C70" s="106"/>
      <c r="D70" s="107" t="s">
        <v>63</v>
      </c>
      <c r="E70" s="106" t="s">
        <v>26</v>
      </c>
      <c r="F70" s="106"/>
      <c r="G70" s="107"/>
      <c r="H70" s="107"/>
      <c r="I70" s="106"/>
      <c r="J70" s="106"/>
      <c r="K70" s="106"/>
      <c r="L70" s="106"/>
      <c r="M70" s="106"/>
      <c r="N70" s="92" t="s">
        <v>27</v>
      </c>
      <c r="O70" s="5" t="s">
        <v>41</v>
      </c>
      <c r="P70" s="94" t="e">
        <f>SUMIFS(#REF!,#REF!,D70,#REF!,O70)</f>
        <v>#REF!</v>
      </c>
      <c r="Q70" s="43" t="s">
        <v>29</v>
      </c>
      <c r="R70" s="43"/>
    </row>
    <row r="71" ht="28.8" spans="2:18">
      <c r="B71" s="106"/>
      <c r="C71" s="106"/>
      <c r="D71" s="107" t="s">
        <v>63</v>
      </c>
      <c r="E71" s="106" t="s">
        <v>26</v>
      </c>
      <c r="F71" s="106"/>
      <c r="G71" s="107"/>
      <c r="H71" s="107"/>
      <c r="I71" s="106"/>
      <c r="J71" s="106"/>
      <c r="K71" s="106"/>
      <c r="L71" s="106"/>
      <c r="M71" s="106"/>
      <c r="N71" s="92" t="s">
        <v>27</v>
      </c>
      <c r="O71" s="5" t="s">
        <v>42</v>
      </c>
      <c r="P71" s="94" t="e">
        <f>SUMIFS(#REF!,#REF!,D71,#REF!,O71)</f>
        <v>#REF!</v>
      </c>
      <c r="Q71" s="43"/>
      <c r="R71" s="43"/>
    </row>
    <row r="72" ht="28.8" spans="2:18">
      <c r="B72" s="106"/>
      <c r="C72" s="106"/>
      <c r="D72" s="107" t="s">
        <v>63</v>
      </c>
      <c r="E72" s="106" t="s">
        <v>26</v>
      </c>
      <c r="F72" s="106"/>
      <c r="G72" s="107"/>
      <c r="H72" s="107"/>
      <c r="I72" s="106"/>
      <c r="J72" s="106"/>
      <c r="K72" s="106"/>
      <c r="L72" s="106"/>
      <c r="M72" s="106"/>
      <c r="N72" s="92" t="s">
        <v>27</v>
      </c>
      <c r="O72" s="5" t="s">
        <v>43</v>
      </c>
      <c r="P72" s="94" t="e">
        <f>SUMIFS(#REF!,#REF!,D72,#REF!,O72)</f>
        <v>#REF!</v>
      </c>
      <c r="Q72" s="43" t="s">
        <v>29</v>
      </c>
      <c r="R72" s="43"/>
    </row>
    <row r="73" ht="28.8" spans="2:18">
      <c r="B73" s="106"/>
      <c r="C73" s="106"/>
      <c r="D73" s="107" t="s">
        <v>63</v>
      </c>
      <c r="E73" s="106" t="s">
        <v>26</v>
      </c>
      <c r="F73" s="106"/>
      <c r="G73" s="107"/>
      <c r="H73" s="107"/>
      <c r="I73" s="106"/>
      <c r="J73" s="106"/>
      <c r="K73" s="106"/>
      <c r="L73" s="106"/>
      <c r="M73" s="106"/>
      <c r="N73" s="92" t="s">
        <v>44</v>
      </c>
      <c r="O73" s="5" t="s">
        <v>45</v>
      </c>
      <c r="P73" s="94" t="e">
        <f>SUMIFS(#REF!,#REF!,D73,#REF!,O73)</f>
        <v>#REF!</v>
      </c>
      <c r="Q73" s="43" t="s">
        <v>46</v>
      </c>
      <c r="R73" s="43"/>
    </row>
    <row r="74" ht="28.8" spans="2:18">
      <c r="B74" s="106"/>
      <c r="C74" s="106"/>
      <c r="D74" s="107" t="s">
        <v>63</v>
      </c>
      <c r="E74" s="106" t="s">
        <v>26</v>
      </c>
      <c r="F74" s="106"/>
      <c r="G74" s="107"/>
      <c r="H74" s="107"/>
      <c r="I74" s="106"/>
      <c r="J74" s="106"/>
      <c r="K74" s="106"/>
      <c r="L74" s="106"/>
      <c r="M74" s="106"/>
      <c r="N74" s="92" t="s">
        <v>44</v>
      </c>
      <c r="O74" s="5" t="s">
        <v>47</v>
      </c>
      <c r="P74" s="94" t="e">
        <f>SUMIFS(#REF!,#REF!,D74,#REF!,O74)</f>
        <v>#REF!</v>
      </c>
      <c r="Q74" s="43"/>
      <c r="R74" s="43"/>
    </row>
    <row r="75" ht="28.8" spans="2:18">
      <c r="B75" s="106"/>
      <c r="C75" s="106"/>
      <c r="D75" s="107" t="s">
        <v>63</v>
      </c>
      <c r="E75" s="106" t="s">
        <v>26</v>
      </c>
      <c r="F75" s="106"/>
      <c r="G75" s="107"/>
      <c r="H75" s="107"/>
      <c r="I75" s="106"/>
      <c r="J75" s="106"/>
      <c r="K75" s="106"/>
      <c r="L75" s="106"/>
      <c r="M75" s="106"/>
      <c r="N75" s="4" t="s">
        <v>48</v>
      </c>
      <c r="O75" s="4" t="s">
        <v>49</v>
      </c>
      <c r="P75" s="94" t="e">
        <f>SUMIFS(#REF!,#REF!,D75,#REF!,O75)</f>
        <v>#REF!</v>
      </c>
      <c r="Q75" s="43" t="s">
        <v>64</v>
      </c>
      <c r="R75" s="43"/>
    </row>
    <row r="76" ht="28.8" spans="2:18">
      <c r="B76" s="106"/>
      <c r="C76" s="106"/>
      <c r="D76" s="107" t="s">
        <v>63</v>
      </c>
      <c r="E76" s="106" t="s">
        <v>26</v>
      </c>
      <c r="F76" s="106"/>
      <c r="G76" s="107"/>
      <c r="H76" s="107"/>
      <c r="I76" s="106"/>
      <c r="J76" s="106"/>
      <c r="K76" s="106"/>
      <c r="L76" s="106"/>
      <c r="M76" s="106"/>
      <c r="N76" s="92" t="s">
        <v>50</v>
      </c>
      <c r="O76" s="5" t="s">
        <v>51</v>
      </c>
      <c r="P76" s="94" t="e">
        <f>SUMIFS(#REF!,#REF!,D76,#REF!,O76)</f>
        <v>#REF!</v>
      </c>
      <c r="Q76" s="43" t="s">
        <v>29</v>
      </c>
      <c r="R76" s="43"/>
    </row>
    <row r="77" ht="28.8" spans="2:18">
      <c r="B77" s="106"/>
      <c r="C77" s="106"/>
      <c r="D77" s="107" t="s">
        <v>63</v>
      </c>
      <c r="E77" s="106" t="s">
        <v>26</v>
      </c>
      <c r="F77" s="106"/>
      <c r="G77" s="107"/>
      <c r="H77" s="107"/>
      <c r="I77" s="106"/>
      <c r="J77" s="106"/>
      <c r="K77" s="106"/>
      <c r="L77" s="106"/>
      <c r="M77" s="106"/>
      <c r="N77" s="92" t="s">
        <v>50</v>
      </c>
      <c r="O77" s="5" t="s">
        <v>52</v>
      </c>
      <c r="P77" s="94" t="e">
        <f>SUMIFS(#REF!,#REF!,D77,#REF!,O77)</f>
        <v>#REF!</v>
      </c>
      <c r="Q77" s="43" t="s">
        <v>65</v>
      </c>
      <c r="R77" s="43"/>
    </row>
    <row r="78" ht="28.8" spans="2:18">
      <c r="B78" s="106"/>
      <c r="C78" s="106"/>
      <c r="D78" s="107" t="s">
        <v>63</v>
      </c>
      <c r="E78" s="106" t="s">
        <v>26</v>
      </c>
      <c r="F78" s="106"/>
      <c r="G78" s="107"/>
      <c r="H78" s="107"/>
      <c r="I78" s="106"/>
      <c r="J78" s="106"/>
      <c r="K78" s="106"/>
      <c r="L78" s="106"/>
      <c r="M78" s="106"/>
      <c r="N78" s="92" t="s">
        <v>50</v>
      </c>
      <c r="O78" s="5" t="s">
        <v>54</v>
      </c>
      <c r="P78" s="94" t="e">
        <f>SUMIFS(#REF!,#REF!,D78,#REF!,O78)</f>
        <v>#REF!</v>
      </c>
      <c r="Q78" s="43" t="s">
        <v>55</v>
      </c>
      <c r="R78" s="43"/>
    </row>
    <row r="79" ht="28.8" spans="2:18">
      <c r="B79" s="106"/>
      <c r="C79" s="106"/>
      <c r="D79" s="107" t="s">
        <v>63</v>
      </c>
      <c r="E79" s="106" t="s">
        <v>26</v>
      </c>
      <c r="F79" s="106"/>
      <c r="G79" s="107"/>
      <c r="H79" s="107"/>
      <c r="I79" s="106"/>
      <c r="J79" s="106"/>
      <c r="K79" s="106"/>
      <c r="L79" s="106"/>
      <c r="M79" s="106"/>
      <c r="N79" s="92" t="s">
        <v>50</v>
      </c>
      <c r="O79" s="5" t="s">
        <v>56</v>
      </c>
      <c r="P79" s="94" t="e">
        <f>SUMIFS(#REF!,#REF!,D79,#REF!,O79)</f>
        <v>#REF!</v>
      </c>
      <c r="Q79" s="43"/>
      <c r="R79" s="43"/>
    </row>
    <row r="80" ht="28.8" spans="2:18">
      <c r="B80" s="106"/>
      <c r="C80" s="106"/>
      <c r="D80" s="107" t="s">
        <v>63</v>
      </c>
      <c r="E80" s="106" t="s">
        <v>26</v>
      </c>
      <c r="F80" s="106"/>
      <c r="G80" s="107"/>
      <c r="H80" s="107"/>
      <c r="I80" s="106"/>
      <c r="J80" s="106"/>
      <c r="K80" s="106"/>
      <c r="L80" s="106"/>
      <c r="M80" s="106"/>
      <c r="N80" s="92" t="s">
        <v>50</v>
      </c>
      <c r="O80" s="5" t="s">
        <v>57</v>
      </c>
      <c r="P80" s="94" t="e">
        <f>SUMIFS(#REF!,#REF!,D80,#REF!,O80)</f>
        <v>#REF!</v>
      </c>
      <c r="Q80" s="43"/>
      <c r="R80" s="43"/>
    </row>
    <row r="81" ht="28.8" spans="2:18">
      <c r="B81" s="106"/>
      <c r="C81" s="106"/>
      <c r="D81" s="107" t="s">
        <v>63</v>
      </c>
      <c r="E81" s="106" t="s">
        <v>26</v>
      </c>
      <c r="F81" s="106"/>
      <c r="G81" s="107"/>
      <c r="H81" s="107"/>
      <c r="I81" s="106"/>
      <c r="J81" s="106"/>
      <c r="K81" s="106"/>
      <c r="L81" s="106"/>
      <c r="M81" s="106"/>
      <c r="N81" s="92" t="s">
        <v>50</v>
      </c>
      <c r="O81" s="5" t="s">
        <v>58</v>
      </c>
      <c r="P81" s="94" t="e">
        <f>SUMIFS(#REF!,#REF!,D81,#REF!,O81)</f>
        <v>#REF!</v>
      </c>
      <c r="Q81" s="43" t="s">
        <v>29</v>
      </c>
      <c r="R81" s="43"/>
    </row>
    <row r="82" ht="28.8" spans="2:18">
      <c r="B82" s="106"/>
      <c r="C82" s="106"/>
      <c r="D82" s="107" t="s">
        <v>63</v>
      </c>
      <c r="E82" s="106" t="s">
        <v>26</v>
      </c>
      <c r="F82" s="106"/>
      <c r="G82" s="107"/>
      <c r="H82" s="107"/>
      <c r="I82" s="106"/>
      <c r="J82" s="106"/>
      <c r="K82" s="106"/>
      <c r="L82" s="106"/>
      <c r="M82" s="106"/>
      <c r="N82" s="4" t="s">
        <v>59</v>
      </c>
      <c r="O82" s="4" t="s">
        <v>60</v>
      </c>
      <c r="P82" s="94" t="e">
        <f>SUMIFS(#REF!,#REF!,D82,#REF!,O82)</f>
        <v>#REF!</v>
      </c>
      <c r="Q82" s="43"/>
      <c r="R82" s="43"/>
    </row>
    <row r="83" ht="28.8" spans="2:18">
      <c r="B83" s="106"/>
      <c r="C83" s="106"/>
      <c r="D83" s="107" t="s">
        <v>63</v>
      </c>
      <c r="E83" s="106" t="s">
        <v>26</v>
      </c>
      <c r="F83" s="106"/>
      <c r="G83" s="107"/>
      <c r="H83" s="107"/>
      <c r="I83" s="106"/>
      <c r="J83" s="106"/>
      <c r="K83" s="106"/>
      <c r="L83" s="106"/>
      <c r="M83" s="106"/>
      <c r="N83" s="4" t="s">
        <v>59</v>
      </c>
      <c r="O83" s="4" t="s">
        <v>57</v>
      </c>
      <c r="P83" s="94" t="e">
        <f>SUMIFS(#REF!,#REF!,D83,#REF!,O83)</f>
        <v>#REF!</v>
      </c>
      <c r="Q83" s="43"/>
      <c r="R83" s="43"/>
    </row>
    <row r="84" ht="28.8" spans="2:18">
      <c r="B84" s="106"/>
      <c r="C84" s="106" t="s">
        <v>66</v>
      </c>
      <c r="D84" s="107" t="s">
        <v>67</v>
      </c>
      <c r="E84" s="106" t="s">
        <v>26</v>
      </c>
      <c r="F84" s="106">
        <v>307.875</v>
      </c>
      <c r="G84" s="106"/>
      <c r="H84" s="106"/>
      <c r="I84" s="106">
        <v>307.875</v>
      </c>
      <c r="J84" s="106">
        <v>307.875</v>
      </c>
      <c r="K84" s="106"/>
      <c r="L84" s="106"/>
      <c r="M84" s="106"/>
      <c r="N84" s="92" t="s">
        <v>27</v>
      </c>
      <c r="O84" s="5" t="s">
        <v>28</v>
      </c>
      <c r="P84" s="94" t="e">
        <f>SUMIFS(#REF!,#REF!,D84,#REF!,O84)</f>
        <v>#REF!</v>
      </c>
      <c r="Q84" s="43"/>
      <c r="R84" s="43"/>
    </row>
    <row r="85" ht="28.8" spans="2:18">
      <c r="B85" s="106"/>
      <c r="C85" s="106"/>
      <c r="D85" s="107" t="s">
        <v>67</v>
      </c>
      <c r="E85" s="106" t="s">
        <v>26</v>
      </c>
      <c r="F85" s="106"/>
      <c r="G85" s="106"/>
      <c r="H85" s="106"/>
      <c r="I85" s="106"/>
      <c r="J85" s="106"/>
      <c r="K85" s="106"/>
      <c r="L85" s="106"/>
      <c r="M85" s="106"/>
      <c r="N85" s="92" t="s">
        <v>27</v>
      </c>
      <c r="O85" s="5" t="s">
        <v>30</v>
      </c>
      <c r="P85" s="94" t="e">
        <f>SUMIFS(#REF!,#REF!,D85,#REF!,O85)</f>
        <v>#REF!</v>
      </c>
      <c r="Q85" s="43"/>
      <c r="R85" s="43"/>
    </row>
    <row r="86" ht="28.8" spans="2:18">
      <c r="B86" s="106"/>
      <c r="C86" s="106"/>
      <c r="D86" s="107" t="s">
        <v>67</v>
      </c>
      <c r="E86" s="106" t="s">
        <v>26</v>
      </c>
      <c r="F86" s="106"/>
      <c r="G86" s="106"/>
      <c r="H86" s="106"/>
      <c r="I86" s="106"/>
      <c r="J86" s="106"/>
      <c r="K86" s="106"/>
      <c r="L86" s="106"/>
      <c r="M86" s="106"/>
      <c r="N86" s="92" t="s">
        <v>27</v>
      </c>
      <c r="O86" s="5" t="s">
        <v>31</v>
      </c>
      <c r="P86" s="94" t="e">
        <f>SUMIFS(#REF!,#REF!,D86,#REF!,O86)</f>
        <v>#REF!</v>
      </c>
      <c r="Q86" s="43"/>
      <c r="R86" s="43"/>
    </row>
    <row r="87" ht="28.8" spans="2:18">
      <c r="B87" s="106"/>
      <c r="C87" s="106"/>
      <c r="D87" s="107" t="s">
        <v>67</v>
      </c>
      <c r="E87" s="106" t="s">
        <v>26</v>
      </c>
      <c r="F87" s="106"/>
      <c r="G87" s="106"/>
      <c r="H87" s="106"/>
      <c r="I87" s="106"/>
      <c r="J87" s="106"/>
      <c r="K87" s="106"/>
      <c r="L87" s="106"/>
      <c r="M87" s="106"/>
      <c r="N87" s="92" t="s">
        <v>27</v>
      </c>
      <c r="O87" s="5" t="s">
        <v>32</v>
      </c>
      <c r="P87" s="94" t="e">
        <f>SUMIFS(#REF!,#REF!,D87,#REF!,O87)</f>
        <v>#REF!</v>
      </c>
      <c r="Q87" s="43"/>
      <c r="R87" s="43"/>
    </row>
    <row r="88" ht="28.8" spans="2:18">
      <c r="B88" s="106"/>
      <c r="C88" s="106"/>
      <c r="D88" s="107" t="s">
        <v>67</v>
      </c>
      <c r="E88" s="106" t="s">
        <v>26</v>
      </c>
      <c r="F88" s="106"/>
      <c r="G88" s="106"/>
      <c r="H88" s="106"/>
      <c r="I88" s="106"/>
      <c r="J88" s="106"/>
      <c r="K88" s="106"/>
      <c r="L88" s="106"/>
      <c r="M88" s="106"/>
      <c r="N88" s="92" t="s">
        <v>27</v>
      </c>
      <c r="O88" s="5" t="s">
        <v>34</v>
      </c>
      <c r="P88" s="94" t="e">
        <f>SUMIFS(#REF!,#REF!,D88,#REF!,O88)</f>
        <v>#REF!</v>
      </c>
      <c r="Q88" s="43"/>
      <c r="R88" s="43"/>
    </row>
    <row r="89" ht="28.8" spans="2:18">
      <c r="B89" s="106"/>
      <c r="C89" s="106"/>
      <c r="D89" s="107" t="s">
        <v>67</v>
      </c>
      <c r="E89" s="106" t="s">
        <v>26</v>
      </c>
      <c r="F89" s="106"/>
      <c r="G89" s="106"/>
      <c r="H89" s="106"/>
      <c r="I89" s="106"/>
      <c r="J89" s="106"/>
      <c r="K89" s="106"/>
      <c r="L89" s="106"/>
      <c r="M89" s="106"/>
      <c r="N89" s="92" t="s">
        <v>27</v>
      </c>
      <c r="O89" s="5" t="s">
        <v>35</v>
      </c>
      <c r="P89" s="94" t="e">
        <f>SUMIFS(#REF!,#REF!,D89,#REF!,O89)</f>
        <v>#REF!</v>
      </c>
      <c r="Q89" s="43"/>
      <c r="R89" s="43"/>
    </row>
    <row r="90" ht="28.8" spans="2:18">
      <c r="B90" s="106"/>
      <c r="C90" s="106"/>
      <c r="D90" s="107" t="s">
        <v>67</v>
      </c>
      <c r="E90" s="106" t="s">
        <v>26</v>
      </c>
      <c r="F90" s="106"/>
      <c r="G90" s="106"/>
      <c r="H90" s="106"/>
      <c r="I90" s="106"/>
      <c r="J90" s="106"/>
      <c r="K90" s="106"/>
      <c r="L90" s="106"/>
      <c r="M90" s="106"/>
      <c r="N90" s="92" t="s">
        <v>27</v>
      </c>
      <c r="O90" s="5" t="s">
        <v>36</v>
      </c>
      <c r="P90" s="94" t="e">
        <f>SUMIFS(#REF!,#REF!,D90,#REF!,O90)</f>
        <v>#REF!</v>
      </c>
      <c r="Q90" s="43"/>
      <c r="R90" s="43"/>
    </row>
    <row r="91" ht="28.8" spans="2:18">
      <c r="B91" s="106"/>
      <c r="C91" s="106"/>
      <c r="D91" s="107" t="s">
        <v>67</v>
      </c>
      <c r="E91" s="106" t="s">
        <v>26</v>
      </c>
      <c r="F91" s="106"/>
      <c r="G91" s="106"/>
      <c r="H91" s="106"/>
      <c r="I91" s="106"/>
      <c r="J91" s="106"/>
      <c r="K91" s="106"/>
      <c r="L91" s="106"/>
      <c r="M91" s="106"/>
      <c r="N91" s="92" t="s">
        <v>27</v>
      </c>
      <c r="O91" s="5" t="s">
        <v>37</v>
      </c>
      <c r="P91" s="94" t="e">
        <f>SUMIFS(#REF!,#REF!,D91,#REF!,O91)</f>
        <v>#REF!</v>
      </c>
      <c r="Q91" s="43" t="s">
        <v>29</v>
      </c>
      <c r="R91" s="43"/>
    </row>
    <row r="92" ht="28.8" spans="2:18">
      <c r="B92" s="106"/>
      <c r="C92" s="106"/>
      <c r="D92" s="107" t="s">
        <v>67</v>
      </c>
      <c r="E92" s="106" t="s">
        <v>26</v>
      </c>
      <c r="F92" s="106"/>
      <c r="G92" s="106"/>
      <c r="H92" s="106"/>
      <c r="I92" s="106"/>
      <c r="J92" s="106"/>
      <c r="K92" s="106"/>
      <c r="L92" s="106"/>
      <c r="M92" s="106"/>
      <c r="N92" s="92" t="s">
        <v>27</v>
      </c>
      <c r="O92" s="5" t="s">
        <v>38</v>
      </c>
      <c r="P92" s="94" t="e">
        <f>SUMIFS(#REF!,#REF!,D92,#REF!,O92)</f>
        <v>#REF!</v>
      </c>
      <c r="Q92" s="43"/>
      <c r="R92" s="43"/>
    </row>
    <row r="93" ht="28.8" spans="2:18">
      <c r="B93" s="106"/>
      <c r="C93" s="106"/>
      <c r="D93" s="107" t="s">
        <v>67</v>
      </c>
      <c r="E93" s="106" t="s">
        <v>26</v>
      </c>
      <c r="F93" s="106"/>
      <c r="G93" s="106"/>
      <c r="H93" s="106"/>
      <c r="I93" s="106"/>
      <c r="J93" s="106"/>
      <c r="K93" s="106"/>
      <c r="L93" s="106"/>
      <c r="M93" s="106"/>
      <c r="N93" s="92" t="s">
        <v>27</v>
      </c>
      <c r="O93" s="5" t="s">
        <v>39</v>
      </c>
      <c r="P93" s="94" t="e">
        <f>SUMIFS(#REF!,#REF!,D93,#REF!,O93)</f>
        <v>#REF!</v>
      </c>
      <c r="Q93" s="43"/>
      <c r="R93" s="43"/>
    </row>
    <row r="94" ht="28.8" spans="2:18">
      <c r="B94" s="106"/>
      <c r="C94" s="106"/>
      <c r="D94" s="107" t="s">
        <v>67</v>
      </c>
      <c r="E94" s="106" t="s">
        <v>26</v>
      </c>
      <c r="F94" s="106"/>
      <c r="G94" s="106"/>
      <c r="H94" s="106"/>
      <c r="I94" s="106"/>
      <c r="J94" s="106"/>
      <c r="K94" s="106"/>
      <c r="L94" s="106"/>
      <c r="M94" s="106"/>
      <c r="N94" s="92" t="s">
        <v>27</v>
      </c>
      <c r="O94" s="5" t="s">
        <v>40</v>
      </c>
      <c r="P94" s="94" t="e">
        <f>SUMIFS(#REF!,#REF!,D94,#REF!,O94)</f>
        <v>#REF!</v>
      </c>
      <c r="Q94" s="43"/>
      <c r="R94" s="43"/>
    </row>
    <row r="95" ht="28.8" spans="2:18">
      <c r="B95" s="106"/>
      <c r="C95" s="106"/>
      <c r="D95" s="107" t="s">
        <v>67</v>
      </c>
      <c r="E95" s="106" t="s">
        <v>26</v>
      </c>
      <c r="F95" s="106"/>
      <c r="G95" s="106"/>
      <c r="H95" s="106"/>
      <c r="I95" s="106"/>
      <c r="J95" s="106"/>
      <c r="K95" s="106"/>
      <c r="L95" s="106"/>
      <c r="M95" s="106"/>
      <c r="N95" s="92" t="s">
        <v>27</v>
      </c>
      <c r="O95" s="5" t="s">
        <v>41</v>
      </c>
      <c r="P95" s="94" t="e">
        <f>SUMIFS(#REF!,#REF!,D95,#REF!,O95)</f>
        <v>#REF!</v>
      </c>
      <c r="Q95" s="43"/>
      <c r="R95" s="43"/>
    </row>
    <row r="96" ht="28.8" spans="2:18">
      <c r="B96" s="106"/>
      <c r="C96" s="106"/>
      <c r="D96" s="107" t="s">
        <v>67</v>
      </c>
      <c r="E96" s="106" t="s">
        <v>26</v>
      </c>
      <c r="F96" s="106"/>
      <c r="G96" s="106"/>
      <c r="H96" s="106"/>
      <c r="I96" s="106"/>
      <c r="J96" s="106"/>
      <c r="K96" s="106"/>
      <c r="L96" s="106"/>
      <c r="M96" s="106"/>
      <c r="N96" s="92" t="s">
        <v>27</v>
      </c>
      <c r="O96" s="5" t="s">
        <v>42</v>
      </c>
      <c r="P96" s="94" t="e">
        <f>SUMIFS(#REF!,#REF!,D96,#REF!,O96)</f>
        <v>#REF!</v>
      </c>
      <c r="Q96" s="43"/>
      <c r="R96" s="43"/>
    </row>
    <row r="97" ht="28.8" spans="2:18">
      <c r="B97" s="106"/>
      <c r="C97" s="106"/>
      <c r="D97" s="107" t="s">
        <v>67</v>
      </c>
      <c r="E97" s="106" t="s">
        <v>26</v>
      </c>
      <c r="F97" s="106"/>
      <c r="G97" s="106"/>
      <c r="H97" s="106"/>
      <c r="I97" s="106"/>
      <c r="J97" s="106"/>
      <c r="K97" s="106"/>
      <c r="L97" s="106"/>
      <c r="M97" s="106"/>
      <c r="N97" s="92" t="s">
        <v>27</v>
      </c>
      <c r="O97" s="5" t="s">
        <v>43</v>
      </c>
      <c r="P97" s="94" t="e">
        <f>SUMIFS(#REF!,#REF!,D97,#REF!,O97)</f>
        <v>#REF!</v>
      </c>
      <c r="Q97" s="43" t="s">
        <v>29</v>
      </c>
      <c r="R97" s="43"/>
    </row>
    <row r="98" ht="28.8" spans="2:18">
      <c r="B98" s="106"/>
      <c r="C98" s="106"/>
      <c r="D98" s="107" t="s">
        <v>67</v>
      </c>
      <c r="E98" s="106" t="s">
        <v>26</v>
      </c>
      <c r="F98" s="106"/>
      <c r="G98" s="106"/>
      <c r="H98" s="106"/>
      <c r="I98" s="106"/>
      <c r="J98" s="106"/>
      <c r="K98" s="106"/>
      <c r="L98" s="106"/>
      <c r="M98" s="106"/>
      <c r="N98" s="92" t="s">
        <v>44</v>
      </c>
      <c r="O98" s="5" t="s">
        <v>45</v>
      </c>
      <c r="P98" s="94" t="e">
        <f>SUMIFS(#REF!,#REF!,D98,#REF!,O98)</f>
        <v>#REF!</v>
      </c>
      <c r="Q98" s="43"/>
      <c r="R98" s="43"/>
    </row>
    <row r="99" ht="28.8" spans="2:18">
      <c r="B99" s="106"/>
      <c r="C99" s="106"/>
      <c r="D99" s="107" t="s">
        <v>67</v>
      </c>
      <c r="E99" s="106" t="s">
        <v>26</v>
      </c>
      <c r="F99" s="106"/>
      <c r="G99" s="106"/>
      <c r="H99" s="106"/>
      <c r="I99" s="106"/>
      <c r="J99" s="106"/>
      <c r="K99" s="106"/>
      <c r="L99" s="106"/>
      <c r="M99" s="106"/>
      <c r="N99" s="92" t="s">
        <v>44</v>
      </c>
      <c r="O99" s="5" t="s">
        <v>47</v>
      </c>
      <c r="P99" s="94" t="e">
        <f>SUMIFS(#REF!,#REF!,D99,#REF!,O99)</f>
        <v>#REF!</v>
      </c>
      <c r="Q99" s="43"/>
      <c r="R99" s="43"/>
    </row>
    <row r="100" ht="28.8" spans="2:18">
      <c r="B100" s="106"/>
      <c r="C100" s="106"/>
      <c r="D100" s="107" t="s">
        <v>67</v>
      </c>
      <c r="E100" s="106" t="s">
        <v>26</v>
      </c>
      <c r="F100" s="106"/>
      <c r="G100" s="106"/>
      <c r="H100" s="106"/>
      <c r="I100" s="106"/>
      <c r="J100" s="106"/>
      <c r="K100" s="106"/>
      <c r="L100" s="106"/>
      <c r="M100" s="106"/>
      <c r="N100" s="4" t="s">
        <v>48</v>
      </c>
      <c r="O100" s="4" t="s">
        <v>49</v>
      </c>
      <c r="P100" s="94" t="e">
        <f>SUMIFS(#REF!,#REF!,D100,#REF!,O100)</f>
        <v>#REF!</v>
      </c>
      <c r="Q100" s="43"/>
      <c r="R100" s="43"/>
    </row>
    <row r="101" ht="28.8" spans="2:18">
      <c r="B101" s="106"/>
      <c r="C101" s="106"/>
      <c r="D101" s="107" t="s">
        <v>67</v>
      </c>
      <c r="E101" s="106" t="s">
        <v>26</v>
      </c>
      <c r="F101" s="106"/>
      <c r="G101" s="106"/>
      <c r="H101" s="106"/>
      <c r="I101" s="106"/>
      <c r="J101" s="106"/>
      <c r="K101" s="106"/>
      <c r="L101" s="106"/>
      <c r="M101" s="106"/>
      <c r="N101" s="92" t="s">
        <v>50</v>
      </c>
      <c r="O101" s="5" t="s">
        <v>51</v>
      </c>
      <c r="P101" s="94" t="e">
        <f>SUMIFS(#REF!,#REF!,D101,#REF!,O101)</f>
        <v>#REF!</v>
      </c>
      <c r="Q101" s="43"/>
      <c r="R101" s="43"/>
    </row>
    <row r="102" ht="28.8" spans="2:18">
      <c r="B102" s="106"/>
      <c r="C102" s="106"/>
      <c r="D102" s="107" t="s">
        <v>67</v>
      </c>
      <c r="E102" s="106" t="s">
        <v>26</v>
      </c>
      <c r="F102" s="106"/>
      <c r="G102" s="106"/>
      <c r="H102" s="106"/>
      <c r="I102" s="106"/>
      <c r="J102" s="106"/>
      <c r="K102" s="106"/>
      <c r="L102" s="106"/>
      <c r="M102" s="106"/>
      <c r="N102" s="92" t="s">
        <v>50</v>
      </c>
      <c r="O102" s="5" t="s">
        <v>52</v>
      </c>
      <c r="P102" s="94" t="e">
        <f>SUMIFS(#REF!,#REF!,D102,#REF!,O102)</f>
        <v>#REF!</v>
      </c>
      <c r="Q102" s="43"/>
      <c r="R102" s="43"/>
    </row>
    <row r="103" ht="28.8" spans="2:18">
      <c r="B103" s="106"/>
      <c r="C103" s="106"/>
      <c r="D103" s="107" t="s">
        <v>67</v>
      </c>
      <c r="E103" s="106" t="s">
        <v>26</v>
      </c>
      <c r="F103" s="106"/>
      <c r="G103" s="106"/>
      <c r="H103" s="106"/>
      <c r="I103" s="106"/>
      <c r="J103" s="106"/>
      <c r="K103" s="106"/>
      <c r="L103" s="106"/>
      <c r="M103" s="106"/>
      <c r="N103" s="92" t="s">
        <v>50</v>
      </c>
      <c r="O103" s="5" t="s">
        <v>54</v>
      </c>
      <c r="P103" s="94" t="e">
        <f>SUMIFS(#REF!,#REF!,D103,#REF!,O103)</f>
        <v>#REF!</v>
      </c>
      <c r="Q103" s="43"/>
      <c r="R103" s="43"/>
    </row>
    <row r="104" ht="28.8" spans="2:18">
      <c r="B104" s="106"/>
      <c r="C104" s="106"/>
      <c r="D104" s="107" t="s">
        <v>67</v>
      </c>
      <c r="E104" s="106" t="s">
        <v>26</v>
      </c>
      <c r="F104" s="106"/>
      <c r="G104" s="106"/>
      <c r="H104" s="106"/>
      <c r="I104" s="106"/>
      <c r="J104" s="106"/>
      <c r="K104" s="106"/>
      <c r="L104" s="106"/>
      <c r="M104" s="106"/>
      <c r="N104" s="92" t="s">
        <v>50</v>
      </c>
      <c r="O104" s="5" t="s">
        <v>56</v>
      </c>
      <c r="P104" s="94" t="e">
        <f>SUMIFS(#REF!,#REF!,D104,#REF!,O104)</f>
        <v>#REF!</v>
      </c>
      <c r="Q104" s="43"/>
      <c r="R104" s="43"/>
    </row>
    <row r="105" ht="28.8" spans="2:18">
      <c r="B105" s="106"/>
      <c r="C105" s="106"/>
      <c r="D105" s="107" t="s">
        <v>67</v>
      </c>
      <c r="E105" s="106" t="s">
        <v>26</v>
      </c>
      <c r="F105" s="106"/>
      <c r="G105" s="106"/>
      <c r="H105" s="106"/>
      <c r="I105" s="106"/>
      <c r="J105" s="106"/>
      <c r="K105" s="106"/>
      <c r="L105" s="106"/>
      <c r="M105" s="106"/>
      <c r="N105" s="92" t="s">
        <v>50</v>
      </c>
      <c r="O105" s="5" t="s">
        <v>57</v>
      </c>
      <c r="P105" s="94" t="e">
        <f>SUMIFS(#REF!,#REF!,D105,#REF!,O105)</f>
        <v>#REF!</v>
      </c>
      <c r="Q105" s="43"/>
      <c r="R105" s="43"/>
    </row>
    <row r="106" ht="28.8" spans="2:18">
      <c r="B106" s="106"/>
      <c r="C106" s="106"/>
      <c r="D106" s="107" t="s">
        <v>67</v>
      </c>
      <c r="E106" s="106" t="s">
        <v>26</v>
      </c>
      <c r="F106" s="106"/>
      <c r="G106" s="106"/>
      <c r="H106" s="106"/>
      <c r="I106" s="106"/>
      <c r="J106" s="106"/>
      <c r="K106" s="106"/>
      <c r="L106" s="106"/>
      <c r="M106" s="106"/>
      <c r="N106" s="92" t="s">
        <v>50</v>
      </c>
      <c r="O106" s="5" t="s">
        <v>58</v>
      </c>
      <c r="P106" s="94" t="e">
        <f>SUMIFS(#REF!,#REF!,D106,#REF!,O106)</f>
        <v>#REF!</v>
      </c>
      <c r="Q106" s="43"/>
      <c r="R106" s="43"/>
    </row>
    <row r="107" ht="28.8" spans="2:18">
      <c r="B107" s="106"/>
      <c r="C107" s="106"/>
      <c r="D107" s="107" t="s">
        <v>67</v>
      </c>
      <c r="E107" s="106" t="s">
        <v>26</v>
      </c>
      <c r="F107" s="106"/>
      <c r="G107" s="106"/>
      <c r="H107" s="106"/>
      <c r="I107" s="106"/>
      <c r="J107" s="106"/>
      <c r="K107" s="106"/>
      <c r="L107" s="106"/>
      <c r="M107" s="106"/>
      <c r="N107" s="4" t="s">
        <v>59</v>
      </c>
      <c r="O107" s="4" t="s">
        <v>60</v>
      </c>
      <c r="P107" s="94" t="e">
        <f>SUMIFS(#REF!,#REF!,D107,#REF!,O107)</f>
        <v>#REF!</v>
      </c>
      <c r="Q107" s="43"/>
      <c r="R107" s="43"/>
    </row>
    <row r="108" ht="28.8" spans="2:18">
      <c r="B108" s="106"/>
      <c r="C108" s="106"/>
      <c r="D108" s="107" t="s">
        <v>67</v>
      </c>
      <c r="E108" s="106" t="s">
        <v>26</v>
      </c>
      <c r="F108" s="106"/>
      <c r="G108" s="106"/>
      <c r="H108" s="106"/>
      <c r="I108" s="106"/>
      <c r="J108" s="106"/>
      <c r="K108" s="106"/>
      <c r="L108" s="106"/>
      <c r="M108" s="106"/>
      <c r="N108" s="4" t="s">
        <v>59</v>
      </c>
      <c r="O108" s="4" t="s">
        <v>57</v>
      </c>
      <c r="P108" s="94" t="e">
        <f>SUMIFS(#REF!,#REF!,D108,#REF!,O108)</f>
        <v>#REF!</v>
      </c>
      <c r="Q108" s="43"/>
      <c r="R108" s="43"/>
    </row>
    <row r="109" spans="2:18">
      <c r="B109" s="106"/>
      <c r="C109" s="106" t="s">
        <v>68</v>
      </c>
      <c r="D109" s="107" t="s">
        <v>69</v>
      </c>
      <c r="E109" s="106" t="s">
        <v>26</v>
      </c>
      <c r="F109" s="106">
        <v>3312</v>
      </c>
      <c r="G109" s="106"/>
      <c r="H109" s="106"/>
      <c r="I109" s="106">
        <v>3312</v>
      </c>
      <c r="J109" s="106"/>
      <c r="K109" s="106"/>
      <c r="L109" s="106"/>
      <c r="M109" s="106">
        <v>3312</v>
      </c>
      <c r="N109" s="92" t="s">
        <v>27</v>
      </c>
      <c r="O109" s="5" t="s">
        <v>28</v>
      </c>
      <c r="P109" s="94" t="e">
        <f>SUMIFS(#REF!,#REF!,D109,#REF!,O109)</f>
        <v>#REF!</v>
      </c>
      <c r="Q109" s="43"/>
      <c r="R109" s="43"/>
    </row>
    <row r="110" spans="2:18">
      <c r="B110" s="106"/>
      <c r="C110" s="106"/>
      <c r="D110" s="107" t="s">
        <v>69</v>
      </c>
      <c r="E110" s="106" t="s">
        <v>26</v>
      </c>
      <c r="F110" s="106"/>
      <c r="G110" s="106"/>
      <c r="H110" s="106"/>
      <c r="I110" s="106"/>
      <c r="J110" s="106"/>
      <c r="K110" s="106"/>
      <c r="L110" s="106"/>
      <c r="M110" s="106"/>
      <c r="N110" s="92" t="s">
        <v>27</v>
      </c>
      <c r="O110" s="5" t="s">
        <v>30</v>
      </c>
      <c r="P110" s="94" t="e">
        <f>SUMIFS(#REF!,#REF!,D110,#REF!,O110)</f>
        <v>#REF!</v>
      </c>
      <c r="Q110" s="43"/>
      <c r="R110" s="43"/>
    </row>
    <row r="111" spans="2:18">
      <c r="B111" s="106"/>
      <c r="C111" s="106"/>
      <c r="D111" s="107" t="s">
        <v>69</v>
      </c>
      <c r="E111" s="106" t="s">
        <v>26</v>
      </c>
      <c r="F111" s="106"/>
      <c r="G111" s="106"/>
      <c r="H111" s="106"/>
      <c r="I111" s="106"/>
      <c r="J111" s="106"/>
      <c r="K111" s="106"/>
      <c r="L111" s="106"/>
      <c r="M111" s="106"/>
      <c r="N111" s="92" t="s">
        <v>27</v>
      </c>
      <c r="O111" s="5" t="s">
        <v>31</v>
      </c>
      <c r="P111" s="94" t="e">
        <f>SUMIFS(#REF!,#REF!,D111,#REF!,O111)</f>
        <v>#REF!</v>
      </c>
      <c r="Q111" s="43"/>
      <c r="R111" s="43"/>
    </row>
    <row r="112" spans="2:18">
      <c r="B112" s="106"/>
      <c r="C112" s="106"/>
      <c r="D112" s="107" t="s">
        <v>69</v>
      </c>
      <c r="E112" s="106" t="s">
        <v>26</v>
      </c>
      <c r="F112" s="106"/>
      <c r="G112" s="106"/>
      <c r="H112" s="106"/>
      <c r="I112" s="106"/>
      <c r="J112" s="106"/>
      <c r="K112" s="106"/>
      <c r="L112" s="106"/>
      <c r="M112" s="106"/>
      <c r="N112" s="92" t="s">
        <v>27</v>
      </c>
      <c r="O112" s="5" t="s">
        <v>32</v>
      </c>
      <c r="P112" s="94" t="e">
        <f>SUMIFS(#REF!,#REF!,D112,#REF!,O112)</f>
        <v>#REF!</v>
      </c>
      <c r="Q112" s="43" t="s">
        <v>33</v>
      </c>
      <c r="R112" s="43"/>
    </row>
    <row r="113" spans="2:18">
      <c r="B113" s="106"/>
      <c r="C113" s="106"/>
      <c r="D113" s="107" t="s">
        <v>69</v>
      </c>
      <c r="E113" s="106" t="s">
        <v>26</v>
      </c>
      <c r="F113" s="106"/>
      <c r="G113" s="106"/>
      <c r="H113" s="106"/>
      <c r="I113" s="106"/>
      <c r="J113" s="106"/>
      <c r="K113" s="106"/>
      <c r="L113" s="106"/>
      <c r="M113" s="106"/>
      <c r="N113" s="92" t="s">
        <v>27</v>
      </c>
      <c r="O113" s="5" t="s">
        <v>34</v>
      </c>
      <c r="P113" s="94" t="e">
        <f>SUMIFS(#REF!,#REF!,D113,#REF!,O113)</f>
        <v>#REF!</v>
      </c>
      <c r="Q113" s="43"/>
      <c r="R113" s="43"/>
    </row>
    <row r="114" spans="2:18">
      <c r="B114" s="106"/>
      <c r="C114" s="106"/>
      <c r="D114" s="107" t="s">
        <v>69</v>
      </c>
      <c r="E114" s="106" t="s">
        <v>26</v>
      </c>
      <c r="F114" s="106"/>
      <c r="G114" s="106"/>
      <c r="H114" s="106"/>
      <c r="I114" s="106"/>
      <c r="J114" s="106"/>
      <c r="K114" s="106"/>
      <c r="L114" s="106"/>
      <c r="M114" s="106"/>
      <c r="N114" s="92" t="s">
        <v>27</v>
      </c>
      <c r="O114" s="5" t="s">
        <v>35</v>
      </c>
      <c r="P114" s="94" t="e">
        <f>SUMIFS(#REF!,#REF!,D114,#REF!,O114)</f>
        <v>#REF!</v>
      </c>
      <c r="Q114" s="43"/>
      <c r="R114" s="43"/>
    </row>
    <row r="115" spans="2:18">
      <c r="B115" s="106"/>
      <c r="C115" s="106"/>
      <c r="D115" s="107" t="s">
        <v>69</v>
      </c>
      <c r="E115" s="106" t="s">
        <v>26</v>
      </c>
      <c r="F115" s="106"/>
      <c r="G115" s="106"/>
      <c r="H115" s="106"/>
      <c r="I115" s="106"/>
      <c r="J115" s="106"/>
      <c r="K115" s="106"/>
      <c r="L115" s="106"/>
      <c r="M115" s="106"/>
      <c r="N115" s="92" t="s">
        <v>27</v>
      </c>
      <c r="O115" s="5" t="s">
        <v>36</v>
      </c>
      <c r="P115" s="94" t="e">
        <f>SUMIFS(#REF!,#REF!,D115,#REF!,O115)</f>
        <v>#REF!</v>
      </c>
      <c r="Q115" s="43" t="s">
        <v>29</v>
      </c>
      <c r="R115" s="43"/>
    </row>
    <row r="116" spans="2:18">
      <c r="B116" s="106"/>
      <c r="C116" s="106"/>
      <c r="D116" s="107" t="s">
        <v>69</v>
      </c>
      <c r="E116" s="106" t="s">
        <v>26</v>
      </c>
      <c r="F116" s="106"/>
      <c r="G116" s="106"/>
      <c r="H116" s="106"/>
      <c r="I116" s="106"/>
      <c r="J116" s="106"/>
      <c r="K116" s="106"/>
      <c r="L116" s="106"/>
      <c r="M116" s="106"/>
      <c r="N116" s="92" t="s">
        <v>27</v>
      </c>
      <c r="O116" s="5" t="s">
        <v>37</v>
      </c>
      <c r="P116" s="94" t="e">
        <f>SUMIFS(#REF!,#REF!,D116,#REF!,O116)</f>
        <v>#REF!</v>
      </c>
      <c r="Q116" s="43"/>
      <c r="R116" s="43"/>
    </row>
    <row r="117" spans="2:18">
      <c r="B117" s="106"/>
      <c r="C117" s="106"/>
      <c r="D117" s="107" t="s">
        <v>69</v>
      </c>
      <c r="E117" s="106" t="s">
        <v>26</v>
      </c>
      <c r="F117" s="106"/>
      <c r="G117" s="106"/>
      <c r="H117" s="106"/>
      <c r="I117" s="106"/>
      <c r="J117" s="106"/>
      <c r="K117" s="106"/>
      <c r="L117" s="106"/>
      <c r="M117" s="106"/>
      <c r="N117" s="92" t="s">
        <v>27</v>
      </c>
      <c r="O117" s="5" t="s">
        <v>38</v>
      </c>
      <c r="P117" s="94" t="e">
        <f>SUMIFS(#REF!,#REF!,D117,#REF!,O117)</f>
        <v>#REF!</v>
      </c>
      <c r="Q117" s="43" t="s">
        <v>29</v>
      </c>
      <c r="R117" s="43"/>
    </row>
    <row r="118" spans="2:18">
      <c r="B118" s="106"/>
      <c r="C118" s="106"/>
      <c r="D118" s="107" t="s">
        <v>69</v>
      </c>
      <c r="E118" s="106" t="s">
        <v>26</v>
      </c>
      <c r="F118" s="106"/>
      <c r="G118" s="106"/>
      <c r="H118" s="106"/>
      <c r="I118" s="106"/>
      <c r="J118" s="106"/>
      <c r="K118" s="106"/>
      <c r="L118" s="106"/>
      <c r="M118" s="106"/>
      <c r="N118" s="92" t="s">
        <v>27</v>
      </c>
      <c r="O118" s="5" t="s">
        <v>39</v>
      </c>
      <c r="P118" s="94" t="e">
        <f>SUMIFS(#REF!,#REF!,D118,#REF!,O118)</f>
        <v>#REF!</v>
      </c>
      <c r="Q118" s="43"/>
      <c r="R118" s="43"/>
    </row>
    <row r="119" spans="2:18">
      <c r="B119" s="106"/>
      <c r="C119" s="106"/>
      <c r="D119" s="107" t="s">
        <v>69</v>
      </c>
      <c r="E119" s="106" t="s">
        <v>26</v>
      </c>
      <c r="F119" s="106"/>
      <c r="G119" s="106"/>
      <c r="H119" s="106"/>
      <c r="I119" s="106"/>
      <c r="J119" s="106"/>
      <c r="K119" s="106"/>
      <c r="L119" s="106"/>
      <c r="M119" s="106"/>
      <c r="N119" s="92" t="s">
        <v>27</v>
      </c>
      <c r="O119" s="5" t="s">
        <v>40</v>
      </c>
      <c r="P119" s="94" t="e">
        <f>SUMIFS(#REF!,#REF!,D119,#REF!,O119)</f>
        <v>#REF!</v>
      </c>
      <c r="Q119" s="43"/>
      <c r="R119" s="43"/>
    </row>
    <row r="120" spans="2:18">
      <c r="B120" s="106"/>
      <c r="C120" s="106"/>
      <c r="D120" s="107" t="s">
        <v>69</v>
      </c>
      <c r="E120" s="106" t="s">
        <v>26</v>
      </c>
      <c r="F120" s="106"/>
      <c r="G120" s="106"/>
      <c r="H120" s="106"/>
      <c r="I120" s="106"/>
      <c r="J120" s="106"/>
      <c r="K120" s="106"/>
      <c r="L120" s="106"/>
      <c r="M120" s="106"/>
      <c r="N120" s="92" t="s">
        <v>27</v>
      </c>
      <c r="O120" s="5" t="s">
        <v>41</v>
      </c>
      <c r="P120" s="94" t="e">
        <f>SUMIFS(#REF!,#REF!,D120,#REF!,O120)</f>
        <v>#REF!</v>
      </c>
      <c r="Q120" s="43" t="s">
        <v>29</v>
      </c>
      <c r="R120" s="43"/>
    </row>
    <row r="121" spans="2:18">
      <c r="B121" s="106"/>
      <c r="C121" s="106"/>
      <c r="D121" s="107" t="s">
        <v>69</v>
      </c>
      <c r="E121" s="106" t="s">
        <v>26</v>
      </c>
      <c r="F121" s="106"/>
      <c r="G121" s="106"/>
      <c r="H121" s="106"/>
      <c r="I121" s="106"/>
      <c r="J121" s="106"/>
      <c r="K121" s="106"/>
      <c r="L121" s="106"/>
      <c r="M121" s="106"/>
      <c r="N121" s="92" t="s">
        <v>27</v>
      </c>
      <c r="O121" s="5" t="s">
        <v>42</v>
      </c>
      <c r="P121" s="94" t="e">
        <f>SUMIFS(#REF!,#REF!,D121,#REF!,O121)</f>
        <v>#REF!</v>
      </c>
      <c r="Q121" s="43"/>
      <c r="R121" s="43"/>
    </row>
    <row r="122" spans="2:18">
      <c r="B122" s="106"/>
      <c r="C122" s="106"/>
      <c r="D122" s="107" t="s">
        <v>69</v>
      </c>
      <c r="E122" s="106" t="s">
        <v>26</v>
      </c>
      <c r="F122" s="106"/>
      <c r="G122" s="106"/>
      <c r="H122" s="106"/>
      <c r="I122" s="106"/>
      <c r="J122" s="106"/>
      <c r="K122" s="106"/>
      <c r="L122" s="106"/>
      <c r="M122" s="106"/>
      <c r="N122" s="92" t="s">
        <v>27</v>
      </c>
      <c r="O122" s="5" t="s">
        <v>43</v>
      </c>
      <c r="P122" s="94" t="e">
        <f>SUMIFS(#REF!,#REF!,D122,#REF!,O122)</f>
        <v>#REF!</v>
      </c>
      <c r="Q122" s="43" t="s">
        <v>29</v>
      </c>
      <c r="R122" s="43"/>
    </row>
    <row r="123" spans="2:18">
      <c r="B123" s="106"/>
      <c r="C123" s="106"/>
      <c r="D123" s="107" t="s">
        <v>69</v>
      </c>
      <c r="E123" s="106" t="s">
        <v>26</v>
      </c>
      <c r="F123" s="106"/>
      <c r="G123" s="106"/>
      <c r="H123" s="106"/>
      <c r="I123" s="106"/>
      <c r="J123" s="106"/>
      <c r="K123" s="106"/>
      <c r="L123" s="106"/>
      <c r="M123" s="106"/>
      <c r="N123" s="92" t="s">
        <v>44</v>
      </c>
      <c r="O123" s="5" t="s">
        <v>45</v>
      </c>
      <c r="P123" s="94" t="e">
        <f>SUMIFS(#REF!,#REF!,D123,#REF!,O123)</f>
        <v>#REF!</v>
      </c>
      <c r="Q123" s="43"/>
      <c r="R123" s="43"/>
    </row>
    <row r="124" spans="2:18">
      <c r="B124" s="106"/>
      <c r="C124" s="106"/>
      <c r="D124" s="107" t="s">
        <v>69</v>
      </c>
      <c r="E124" s="106" t="s">
        <v>26</v>
      </c>
      <c r="F124" s="106"/>
      <c r="G124" s="106"/>
      <c r="H124" s="106"/>
      <c r="I124" s="106"/>
      <c r="J124" s="106"/>
      <c r="K124" s="106"/>
      <c r="L124" s="106"/>
      <c r="M124" s="106"/>
      <c r="N124" s="92" t="s">
        <v>44</v>
      </c>
      <c r="O124" s="5" t="s">
        <v>47</v>
      </c>
      <c r="P124" s="94" t="e">
        <f>SUMIFS(#REF!,#REF!,D124,#REF!,O124)</f>
        <v>#REF!</v>
      </c>
      <c r="Q124" s="43"/>
      <c r="R124" s="43"/>
    </row>
    <row r="125" ht="17.4" spans="2:18">
      <c r="B125" s="106"/>
      <c r="C125" s="106"/>
      <c r="D125" s="107" t="s">
        <v>69</v>
      </c>
      <c r="E125" s="106" t="s">
        <v>26</v>
      </c>
      <c r="F125" s="106"/>
      <c r="G125" s="106"/>
      <c r="H125" s="106"/>
      <c r="I125" s="106"/>
      <c r="J125" s="106"/>
      <c r="K125" s="106"/>
      <c r="L125" s="106"/>
      <c r="M125" s="106"/>
      <c r="N125" s="4" t="s">
        <v>48</v>
      </c>
      <c r="O125" s="4" t="s">
        <v>49</v>
      </c>
      <c r="P125" s="94" t="e">
        <f>SUMIFS(#REF!,#REF!,D125,#REF!,O125)</f>
        <v>#REF!</v>
      </c>
      <c r="Q125" s="43"/>
      <c r="R125" s="43"/>
    </row>
    <row r="126" spans="2:18">
      <c r="B126" s="106"/>
      <c r="C126" s="106"/>
      <c r="D126" s="107" t="s">
        <v>69</v>
      </c>
      <c r="E126" s="106" t="s">
        <v>26</v>
      </c>
      <c r="F126" s="106"/>
      <c r="G126" s="106"/>
      <c r="H126" s="106"/>
      <c r="I126" s="106"/>
      <c r="J126" s="106"/>
      <c r="K126" s="106"/>
      <c r="L126" s="106"/>
      <c r="M126" s="106"/>
      <c r="N126" s="92" t="s">
        <v>50</v>
      </c>
      <c r="O126" s="5" t="s">
        <v>51</v>
      </c>
      <c r="P126" s="94" t="e">
        <f>SUMIFS(#REF!,#REF!,D126,#REF!,O126)</f>
        <v>#REF!</v>
      </c>
      <c r="Q126" s="43" t="s">
        <v>29</v>
      </c>
      <c r="R126" s="43"/>
    </row>
    <row r="127" spans="2:18">
      <c r="B127" s="106"/>
      <c r="C127" s="106"/>
      <c r="D127" s="107" t="s">
        <v>69</v>
      </c>
      <c r="E127" s="106" t="s">
        <v>26</v>
      </c>
      <c r="F127" s="106"/>
      <c r="G127" s="106"/>
      <c r="H127" s="106"/>
      <c r="I127" s="106"/>
      <c r="J127" s="106"/>
      <c r="K127" s="106"/>
      <c r="L127" s="106"/>
      <c r="M127" s="106"/>
      <c r="N127" s="92" t="s">
        <v>50</v>
      </c>
      <c r="O127" s="5" t="s">
        <v>52</v>
      </c>
      <c r="P127" s="94" t="e">
        <f>SUMIFS(#REF!,#REF!,D127,#REF!,O127)</f>
        <v>#REF!</v>
      </c>
      <c r="Q127" s="43"/>
      <c r="R127" s="43"/>
    </row>
    <row r="128" spans="2:18">
      <c r="B128" s="106"/>
      <c r="C128" s="106"/>
      <c r="D128" s="107" t="s">
        <v>69</v>
      </c>
      <c r="E128" s="106" t="s">
        <v>26</v>
      </c>
      <c r="F128" s="106"/>
      <c r="G128" s="106"/>
      <c r="H128" s="106"/>
      <c r="I128" s="106"/>
      <c r="J128" s="106"/>
      <c r="K128" s="106"/>
      <c r="L128" s="106"/>
      <c r="M128" s="106"/>
      <c r="N128" s="92" t="s">
        <v>50</v>
      </c>
      <c r="O128" s="5" t="s">
        <v>54</v>
      </c>
      <c r="P128" s="94" t="e">
        <f>SUMIFS(#REF!,#REF!,D128,#REF!,O128)</f>
        <v>#REF!</v>
      </c>
      <c r="Q128" s="43" t="s">
        <v>55</v>
      </c>
      <c r="R128" s="43"/>
    </row>
    <row r="129" spans="2:18">
      <c r="B129" s="106"/>
      <c r="C129" s="106"/>
      <c r="D129" s="107" t="s">
        <v>69</v>
      </c>
      <c r="E129" s="106" t="s">
        <v>26</v>
      </c>
      <c r="F129" s="106"/>
      <c r="G129" s="106"/>
      <c r="H129" s="106"/>
      <c r="I129" s="106"/>
      <c r="J129" s="106"/>
      <c r="K129" s="106"/>
      <c r="L129" s="106"/>
      <c r="M129" s="106"/>
      <c r="N129" s="92" t="s">
        <v>50</v>
      </c>
      <c r="O129" s="5" t="s">
        <v>56</v>
      </c>
      <c r="P129" s="94" t="e">
        <f>SUMIFS(#REF!,#REF!,D129,#REF!,O129)</f>
        <v>#REF!</v>
      </c>
      <c r="Q129" s="43"/>
      <c r="R129" s="43"/>
    </row>
    <row r="130" spans="2:18">
      <c r="B130" s="106"/>
      <c r="C130" s="106"/>
      <c r="D130" s="107" t="s">
        <v>69</v>
      </c>
      <c r="E130" s="106" t="s">
        <v>26</v>
      </c>
      <c r="F130" s="106"/>
      <c r="G130" s="106"/>
      <c r="H130" s="106"/>
      <c r="I130" s="106"/>
      <c r="J130" s="106"/>
      <c r="K130" s="106"/>
      <c r="L130" s="106"/>
      <c r="M130" s="106"/>
      <c r="N130" s="92" t="s">
        <v>50</v>
      </c>
      <c r="O130" s="5" t="s">
        <v>57</v>
      </c>
      <c r="P130" s="94" t="e">
        <f>SUMIFS(#REF!,#REF!,D130,#REF!,O130)</f>
        <v>#REF!</v>
      </c>
      <c r="Q130" s="43"/>
      <c r="R130" s="43"/>
    </row>
    <row r="131" spans="2:18">
      <c r="B131" s="106"/>
      <c r="C131" s="106"/>
      <c r="D131" s="107" t="s">
        <v>69</v>
      </c>
      <c r="E131" s="106" t="s">
        <v>26</v>
      </c>
      <c r="F131" s="106"/>
      <c r="G131" s="106"/>
      <c r="H131" s="106"/>
      <c r="I131" s="106"/>
      <c r="J131" s="106"/>
      <c r="K131" s="106"/>
      <c r="L131" s="106"/>
      <c r="M131" s="106"/>
      <c r="N131" s="92" t="s">
        <v>50</v>
      </c>
      <c r="O131" s="5" t="s">
        <v>58</v>
      </c>
      <c r="P131" s="94" t="e">
        <f>SUMIFS(#REF!,#REF!,D131,#REF!,O131)</f>
        <v>#REF!</v>
      </c>
      <c r="Q131" s="43"/>
      <c r="R131" s="43"/>
    </row>
    <row r="132" ht="17.4" spans="2:18">
      <c r="B132" s="106"/>
      <c r="C132" s="106"/>
      <c r="D132" s="107" t="s">
        <v>69</v>
      </c>
      <c r="E132" s="106" t="s">
        <v>26</v>
      </c>
      <c r="F132" s="106"/>
      <c r="G132" s="106"/>
      <c r="H132" s="106"/>
      <c r="I132" s="106"/>
      <c r="J132" s="106"/>
      <c r="K132" s="106"/>
      <c r="L132" s="106"/>
      <c r="M132" s="106"/>
      <c r="N132" s="4" t="s">
        <v>59</v>
      </c>
      <c r="O132" s="4" t="s">
        <v>60</v>
      </c>
      <c r="P132" s="94" t="e">
        <f>SUMIFS(#REF!,#REF!,D132,#REF!,O132)</f>
        <v>#REF!</v>
      </c>
      <c r="Q132" s="43" t="s">
        <v>26</v>
      </c>
      <c r="R132" s="43"/>
    </row>
    <row r="133" ht="17.4" spans="2:18">
      <c r="B133" s="106"/>
      <c r="C133" s="106"/>
      <c r="D133" s="107" t="s">
        <v>69</v>
      </c>
      <c r="E133" s="106" t="s">
        <v>26</v>
      </c>
      <c r="F133" s="106"/>
      <c r="G133" s="106"/>
      <c r="H133" s="106"/>
      <c r="I133" s="106"/>
      <c r="J133" s="106"/>
      <c r="K133" s="106"/>
      <c r="L133" s="106"/>
      <c r="M133" s="106"/>
      <c r="N133" s="4" t="s">
        <v>59</v>
      </c>
      <c r="O133" s="4" t="s">
        <v>57</v>
      </c>
      <c r="P133" s="94" t="e">
        <f>SUMIFS(#REF!,#REF!,D133,#REF!,O133)</f>
        <v>#REF!</v>
      </c>
      <c r="Q133" s="43"/>
      <c r="R133" s="43"/>
    </row>
    <row r="134" ht="31.2" spans="2:18">
      <c r="B134" s="106"/>
      <c r="C134" s="43" t="s">
        <v>24</v>
      </c>
      <c r="D134" s="43" t="s">
        <v>70</v>
      </c>
      <c r="E134" s="106" t="s">
        <v>26</v>
      </c>
      <c r="F134" s="106">
        <v>913</v>
      </c>
      <c r="G134" s="106"/>
      <c r="H134" s="106"/>
      <c r="I134" s="106">
        <v>913</v>
      </c>
      <c r="J134" s="106">
        <v>913</v>
      </c>
      <c r="K134" s="106"/>
      <c r="L134" s="106"/>
      <c r="M134" s="106"/>
      <c r="N134" s="92" t="s">
        <v>27</v>
      </c>
      <c r="O134" s="5" t="s">
        <v>28</v>
      </c>
      <c r="P134" s="94" t="e">
        <f>SUMIFS(#REF!,#REF!,D134,#REF!,O134)</f>
        <v>#REF!</v>
      </c>
      <c r="Q134" s="43" t="s">
        <v>29</v>
      </c>
      <c r="R134" s="43"/>
    </row>
    <row r="135" ht="31.2" spans="2:18">
      <c r="B135" s="106"/>
      <c r="C135" s="43"/>
      <c r="D135" s="43" t="s">
        <v>70</v>
      </c>
      <c r="E135" s="106" t="s">
        <v>26</v>
      </c>
      <c r="F135" s="106"/>
      <c r="G135" s="106"/>
      <c r="H135" s="106"/>
      <c r="I135" s="106"/>
      <c r="J135" s="106"/>
      <c r="K135" s="106"/>
      <c r="L135" s="106"/>
      <c r="M135" s="106"/>
      <c r="N135" s="92" t="s">
        <v>27</v>
      </c>
      <c r="O135" s="5" t="s">
        <v>30</v>
      </c>
      <c r="P135" s="94" t="e">
        <f>SUMIFS(#REF!,#REF!,D135,#REF!,O135)</f>
        <v>#REF!</v>
      </c>
      <c r="Q135" s="43" t="s">
        <v>29</v>
      </c>
      <c r="R135" s="43"/>
    </row>
    <row r="136" ht="31.2" spans="2:18">
      <c r="B136" s="106"/>
      <c r="C136" s="43"/>
      <c r="D136" s="43" t="s">
        <v>70</v>
      </c>
      <c r="E136" s="106" t="s">
        <v>26</v>
      </c>
      <c r="F136" s="106"/>
      <c r="G136" s="106"/>
      <c r="H136" s="106"/>
      <c r="I136" s="106"/>
      <c r="J136" s="106"/>
      <c r="K136" s="106"/>
      <c r="L136" s="106"/>
      <c r="M136" s="106"/>
      <c r="N136" s="92" t="s">
        <v>27</v>
      </c>
      <c r="O136" s="5" t="s">
        <v>31</v>
      </c>
      <c r="P136" s="94" t="e">
        <f>SUMIFS(#REF!,#REF!,D136,#REF!,O136)</f>
        <v>#REF!</v>
      </c>
      <c r="Q136" s="43"/>
      <c r="R136" s="43"/>
    </row>
    <row r="137" ht="31.2" spans="2:18">
      <c r="B137" s="106"/>
      <c r="C137" s="43"/>
      <c r="D137" s="43" t="s">
        <v>70</v>
      </c>
      <c r="E137" s="106" t="s">
        <v>26</v>
      </c>
      <c r="F137" s="106"/>
      <c r="G137" s="106"/>
      <c r="H137" s="106"/>
      <c r="I137" s="106"/>
      <c r="J137" s="106"/>
      <c r="K137" s="106"/>
      <c r="L137" s="106"/>
      <c r="M137" s="106"/>
      <c r="N137" s="92" t="s">
        <v>27</v>
      </c>
      <c r="O137" s="5" t="s">
        <v>32</v>
      </c>
      <c r="P137" s="94" t="e">
        <f>SUMIFS(#REF!,#REF!,D137,#REF!,O137)</f>
        <v>#REF!</v>
      </c>
      <c r="Q137" s="43"/>
      <c r="R137" s="43"/>
    </row>
    <row r="138" ht="31.2" spans="2:18">
      <c r="B138" s="106"/>
      <c r="C138" s="43"/>
      <c r="D138" s="43" t="s">
        <v>70</v>
      </c>
      <c r="E138" s="106" t="s">
        <v>26</v>
      </c>
      <c r="F138" s="106"/>
      <c r="G138" s="106"/>
      <c r="H138" s="106"/>
      <c r="I138" s="106"/>
      <c r="J138" s="106"/>
      <c r="K138" s="106"/>
      <c r="L138" s="106"/>
      <c r="M138" s="106"/>
      <c r="N138" s="92" t="s">
        <v>27</v>
      </c>
      <c r="O138" s="5" t="s">
        <v>34</v>
      </c>
      <c r="P138" s="94" t="e">
        <f>SUMIFS(#REF!,#REF!,D138,#REF!,O138)</f>
        <v>#REF!</v>
      </c>
      <c r="Q138" s="43"/>
      <c r="R138" s="43"/>
    </row>
    <row r="139" ht="31.2" spans="2:18">
      <c r="B139" s="106"/>
      <c r="C139" s="43"/>
      <c r="D139" s="43" t="s">
        <v>70</v>
      </c>
      <c r="E139" s="106" t="s">
        <v>26</v>
      </c>
      <c r="F139" s="106"/>
      <c r="G139" s="106"/>
      <c r="H139" s="106"/>
      <c r="I139" s="106"/>
      <c r="J139" s="106"/>
      <c r="K139" s="106"/>
      <c r="L139" s="106"/>
      <c r="M139" s="106"/>
      <c r="N139" s="92" t="s">
        <v>27</v>
      </c>
      <c r="O139" s="5" t="s">
        <v>35</v>
      </c>
      <c r="P139" s="94" t="e">
        <f>SUMIFS(#REF!,#REF!,D139,#REF!,O139)</f>
        <v>#REF!</v>
      </c>
      <c r="Q139" s="43"/>
      <c r="R139" s="43"/>
    </row>
    <row r="140" ht="31.2" spans="2:18">
      <c r="B140" s="106"/>
      <c r="C140" s="43"/>
      <c r="D140" s="43" t="s">
        <v>70</v>
      </c>
      <c r="E140" s="106" t="s">
        <v>26</v>
      </c>
      <c r="F140" s="106"/>
      <c r="G140" s="106"/>
      <c r="H140" s="106"/>
      <c r="I140" s="106"/>
      <c r="J140" s="106"/>
      <c r="K140" s="106"/>
      <c r="L140" s="106"/>
      <c r="M140" s="106"/>
      <c r="N140" s="92" t="s">
        <v>27</v>
      </c>
      <c r="O140" s="5" t="s">
        <v>36</v>
      </c>
      <c r="P140" s="94" t="e">
        <f>SUMIFS(#REF!,#REF!,D140,#REF!,O140)</f>
        <v>#REF!</v>
      </c>
      <c r="Q140" s="43"/>
      <c r="R140" s="43"/>
    </row>
    <row r="141" ht="31.2" spans="2:18">
      <c r="B141" s="106"/>
      <c r="C141" s="43"/>
      <c r="D141" s="43" t="s">
        <v>70</v>
      </c>
      <c r="E141" s="106" t="s">
        <v>26</v>
      </c>
      <c r="F141" s="106"/>
      <c r="G141" s="106"/>
      <c r="H141" s="106"/>
      <c r="I141" s="106"/>
      <c r="J141" s="106"/>
      <c r="K141" s="106"/>
      <c r="L141" s="106"/>
      <c r="M141" s="106"/>
      <c r="N141" s="92" t="s">
        <v>27</v>
      </c>
      <c r="O141" s="5" t="s">
        <v>37</v>
      </c>
      <c r="P141" s="94" t="e">
        <f>SUMIFS(#REF!,#REF!,D141,#REF!,O141)</f>
        <v>#REF!</v>
      </c>
      <c r="Q141" s="43"/>
      <c r="R141" s="43"/>
    </row>
    <row r="142" ht="31.2" spans="2:18">
      <c r="B142" s="106"/>
      <c r="C142" s="43"/>
      <c r="D142" s="43" t="s">
        <v>70</v>
      </c>
      <c r="E142" s="106" t="s">
        <v>26</v>
      </c>
      <c r="F142" s="106"/>
      <c r="G142" s="106"/>
      <c r="H142" s="106"/>
      <c r="I142" s="106"/>
      <c r="J142" s="106"/>
      <c r="K142" s="106"/>
      <c r="L142" s="106"/>
      <c r="M142" s="106"/>
      <c r="N142" s="92" t="s">
        <v>27</v>
      </c>
      <c r="O142" s="5" t="s">
        <v>38</v>
      </c>
      <c r="P142" s="94" t="e">
        <f>SUMIFS(#REF!,#REF!,D142,#REF!,O142)</f>
        <v>#REF!</v>
      </c>
      <c r="Q142" s="43"/>
      <c r="R142" s="43"/>
    </row>
    <row r="143" ht="31.2" spans="2:18">
      <c r="B143" s="106"/>
      <c r="C143" s="43"/>
      <c r="D143" s="43" t="s">
        <v>70</v>
      </c>
      <c r="E143" s="106" t="s">
        <v>26</v>
      </c>
      <c r="F143" s="106"/>
      <c r="G143" s="106"/>
      <c r="H143" s="106"/>
      <c r="I143" s="106"/>
      <c r="J143" s="106"/>
      <c r="K143" s="106"/>
      <c r="L143" s="106"/>
      <c r="M143" s="106"/>
      <c r="N143" s="92" t="s">
        <v>27</v>
      </c>
      <c r="O143" s="5" t="s">
        <v>39</v>
      </c>
      <c r="P143" s="94" t="e">
        <f>SUMIFS(#REF!,#REF!,D143,#REF!,O143)</f>
        <v>#REF!</v>
      </c>
      <c r="Q143" s="43"/>
      <c r="R143" s="43"/>
    </row>
    <row r="144" ht="31.2" spans="2:18">
      <c r="B144" s="106"/>
      <c r="C144" s="43"/>
      <c r="D144" s="43" t="s">
        <v>70</v>
      </c>
      <c r="E144" s="106" t="s">
        <v>26</v>
      </c>
      <c r="F144" s="106"/>
      <c r="G144" s="106"/>
      <c r="H144" s="106"/>
      <c r="I144" s="106"/>
      <c r="J144" s="106"/>
      <c r="K144" s="106"/>
      <c r="L144" s="106"/>
      <c r="M144" s="106"/>
      <c r="N144" s="92" t="s">
        <v>27</v>
      </c>
      <c r="O144" s="5" t="s">
        <v>40</v>
      </c>
      <c r="P144" s="94" t="e">
        <f>SUMIFS(#REF!,#REF!,D144,#REF!,O144)</f>
        <v>#REF!</v>
      </c>
      <c r="Q144" s="43"/>
      <c r="R144" s="43"/>
    </row>
    <row r="145" ht="31.2" spans="2:18">
      <c r="B145" s="106"/>
      <c r="C145" s="43"/>
      <c r="D145" s="43" t="s">
        <v>70</v>
      </c>
      <c r="E145" s="106" t="s">
        <v>26</v>
      </c>
      <c r="F145" s="106"/>
      <c r="G145" s="106"/>
      <c r="H145" s="106"/>
      <c r="I145" s="106"/>
      <c r="J145" s="106"/>
      <c r="K145" s="106"/>
      <c r="L145" s="106"/>
      <c r="M145" s="106"/>
      <c r="N145" s="92" t="s">
        <v>27</v>
      </c>
      <c r="O145" s="5" t="s">
        <v>41</v>
      </c>
      <c r="P145" s="94">
        <v>200</v>
      </c>
      <c r="Q145" s="43" t="s">
        <v>29</v>
      </c>
      <c r="R145" s="43"/>
    </row>
    <row r="146" spans="2:18">
      <c r="B146" s="106"/>
      <c r="C146" s="43"/>
      <c r="D146" s="43"/>
      <c r="E146" s="106"/>
      <c r="F146" s="106"/>
      <c r="G146" s="106"/>
      <c r="H146" s="106"/>
      <c r="I146" s="106"/>
      <c r="J146" s="106"/>
      <c r="K146" s="106"/>
      <c r="L146" s="106"/>
      <c r="M146" s="106"/>
      <c r="N146" s="92" t="s">
        <v>27</v>
      </c>
      <c r="O146" s="5" t="s">
        <v>41</v>
      </c>
      <c r="P146" s="94">
        <v>15</v>
      </c>
      <c r="Q146" s="43" t="s">
        <v>53</v>
      </c>
      <c r="R146" s="43"/>
    </row>
    <row r="147" ht="31.2" spans="2:18">
      <c r="B147" s="106"/>
      <c r="C147" s="43"/>
      <c r="D147" s="43" t="s">
        <v>70</v>
      </c>
      <c r="E147" s="106" t="s">
        <v>26</v>
      </c>
      <c r="F147" s="106"/>
      <c r="G147" s="106"/>
      <c r="H147" s="106"/>
      <c r="I147" s="106"/>
      <c r="J147" s="106"/>
      <c r="K147" s="106"/>
      <c r="L147" s="106"/>
      <c r="M147" s="106"/>
      <c r="N147" s="92" t="s">
        <v>27</v>
      </c>
      <c r="O147" s="5" t="s">
        <v>42</v>
      </c>
      <c r="P147" s="94" t="e">
        <f>SUMIFS(#REF!,#REF!,D147,#REF!,O147)</f>
        <v>#REF!</v>
      </c>
      <c r="Q147" s="43"/>
      <c r="R147" s="43"/>
    </row>
    <row r="148" ht="31.2" spans="2:18">
      <c r="B148" s="106"/>
      <c r="C148" s="43"/>
      <c r="D148" s="43" t="s">
        <v>70</v>
      </c>
      <c r="E148" s="106" t="s">
        <v>26</v>
      </c>
      <c r="F148" s="106"/>
      <c r="G148" s="106"/>
      <c r="H148" s="106"/>
      <c r="I148" s="106"/>
      <c r="J148" s="106"/>
      <c r="K148" s="106"/>
      <c r="L148" s="106"/>
      <c r="M148" s="106"/>
      <c r="N148" s="92" t="s">
        <v>27</v>
      </c>
      <c r="O148" s="5" t="s">
        <v>43</v>
      </c>
      <c r="P148" s="94" t="e">
        <f>SUMIFS(#REF!,#REF!,D148,#REF!,O148)</f>
        <v>#REF!</v>
      </c>
      <c r="Q148" s="43" t="s">
        <v>29</v>
      </c>
      <c r="R148" s="43"/>
    </row>
    <row r="149" ht="31.2" spans="2:18">
      <c r="B149" s="106"/>
      <c r="C149" s="43"/>
      <c r="D149" s="43" t="s">
        <v>70</v>
      </c>
      <c r="E149" s="106" t="s">
        <v>26</v>
      </c>
      <c r="F149" s="106"/>
      <c r="G149" s="106"/>
      <c r="H149" s="106"/>
      <c r="I149" s="106"/>
      <c r="J149" s="106"/>
      <c r="K149" s="106"/>
      <c r="L149" s="106"/>
      <c r="M149" s="106"/>
      <c r="N149" s="92" t="s">
        <v>44</v>
      </c>
      <c r="O149" s="5" t="s">
        <v>45</v>
      </c>
      <c r="P149" s="94" t="e">
        <f>SUMIFS(#REF!,#REF!,D149,#REF!,O149)</f>
        <v>#REF!</v>
      </c>
      <c r="Q149" s="43"/>
      <c r="R149" s="43"/>
    </row>
    <row r="150" ht="31.2" spans="2:18">
      <c r="B150" s="106"/>
      <c r="C150" s="43"/>
      <c r="D150" s="43" t="s">
        <v>70</v>
      </c>
      <c r="E150" s="106" t="s">
        <v>26</v>
      </c>
      <c r="F150" s="106"/>
      <c r="G150" s="106"/>
      <c r="H150" s="106"/>
      <c r="I150" s="106"/>
      <c r="J150" s="106"/>
      <c r="K150" s="106"/>
      <c r="L150" s="106"/>
      <c r="M150" s="106"/>
      <c r="N150" s="92" t="s">
        <v>44</v>
      </c>
      <c r="O150" s="5" t="s">
        <v>47</v>
      </c>
      <c r="P150" s="94" t="e">
        <f>SUMIFS(#REF!,#REF!,D150,#REF!,O150)</f>
        <v>#REF!</v>
      </c>
      <c r="Q150" s="43"/>
      <c r="R150" s="43"/>
    </row>
    <row r="151" ht="31.2" spans="2:18">
      <c r="B151" s="106"/>
      <c r="C151" s="43"/>
      <c r="D151" s="43" t="s">
        <v>70</v>
      </c>
      <c r="E151" s="106" t="s">
        <v>26</v>
      </c>
      <c r="F151" s="106"/>
      <c r="G151" s="106"/>
      <c r="H151" s="106"/>
      <c r="I151" s="106"/>
      <c r="J151" s="106"/>
      <c r="K151" s="106"/>
      <c r="L151" s="106"/>
      <c r="M151" s="106"/>
      <c r="N151" s="4" t="s">
        <v>48</v>
      </c>
      <c r="O151" s="4" t="s">
        <v>49</v>
      </c>
      <c r="P151" s="94" t="e">
        <f>SUMIFS(#REF!,#REF!,D151,#REF!,O151)</f>
        <v>#REF!</v>
      </c>
      <c r="Q151" s="43"/>
      <c r="R151" s="43"/>
    </row>
    <row r="152" ht="31.2" spans="2:18">
      <c r="B152" s="106"/>
      <c r="C152" s="43"/>
      <c r="D152" s="43" t="s">
        <v>70</v>
      </c>
      <c r="E152" s="106" t="s">
        <v>26</v>
      </c>
      <c r="F152" s="106"/>
      <c r="G152" s="106"/>
      <c r="H152" s="106"/>
      <c r="I152" s="106"/>
      <c r="J152" s="106"/>
      <c r="K152" s="106"/>
      <c r="L152" s="106"/>
      <c r="M152" s="106"/>
      <c r="N152" s="92" t="s">
        <v>50</v>
      </c>
      <c r="O152" s="5" t="s">
        <v>51</v>
      </c>
      <c r="P152" s="94" t="e">
        <f>SUMIFS(#REF!,#REF!,D152,#REF!,O152)</f>
        <v>#REF!</v>
      </c>
      <c r="Q152" s="43"/>
      <c r="R152" s="43"/>
    </row>
    <row r="153" ht="31.2" spans="2:18">
      <c r="B153" s="106"/>
      <c r="C153" s="43"/>
      <c r="D153" s="43" t="s">
        <v>70</v>
      </c>
      <c r="E153" s="106" t="s">
        <v>26</v>
      </c>
      <c r="F153" s="106"/>
      <c r="G153" s="106"/>
      <c r="H153" s="106"/>
      <c r="I153" s="106"/>
      <c r="J153" s="106"/>
      <c r="K153" s="106"/>
      <c r="L153" s="106"/>
      <c r="M153" s="106"/>
      <c r="N153" s="92" t="s">
        <v>50</v>
      </c>
      <c r="O153" s="5" t="s">
        <v>52</v>
      </c>
      <c r="P153" s="94" t="e">
        <f>SUMIFS(#REF!,#REF!,D153,#REF!,O153)</f>
        <v>#REF!</v>
      </c>
      <c r="Q153" s="43" t="s">
        <v>33</v>
      </c>
      <c r="R153" s="43"/>
    </row>
    <row r="154" ht="31.2" spans="2:18">
      <c r="B154" s="106"/>
      <c r="C154" s="43"/>
      <c r="D154" s="43" t="s">
        <v>70</v>
      </c>
      <c r="E154" s="106" t="s">
        <v>26</v>
      </c>
      <c r="F154" s="106"/>
      <c r="G154" s="106"/>
      <c r="H154" s="106"/>
      <c r="I154" s="106"/>
      <c r="J154" s="106"/>
      <c r="K154" s="106"/>
      <c r="L154" s="106"/>
      <c r="M154" s="106"/>
      <c r="N154" s="92" t="s">
        <v>50</v>
      </c>
      <c r="O154" s="5" t="s">
        <v>54</v>
      </c>
      <c r="P154" s="94" t="e">
        <f>SUMIFS(#REF!,#REF!,D154,#REF!,O154)</f>
        <v>#REF!</v>
      </c>
      <c r="Q154" s="43"/>
      <c r="R154" s="43"/>
    </row>
    <row r="155" ht="31.2" spans="2:18">
      <c r="B155" s="106"/>
      <c r="C155" s="43"/>
      <c r="D155" s="43" t="s">
        <v>70</v>
      </c>
      <c r="E155" s="106" t="s">
        <v>26</v>
      </c>
      <c r="F155" s="106"/>
      <c r="G155" s="106"/>
      <c r="H155" s="106"/>
      <c r="I155" s="106"/>
      <c r="J155" s="106"/>
      <c r="K155" s="106"/>
      <c r="L155" s="106"/>
      <c r="M155" s="106"/>
      <c r="N155" s="92" t="s">
        <v>50</v>
      </c>
      <c r="O155" s="5" t="s">
        <v>56</v>
      </c>
      <c r="P155" s="94" t="e">
        <f>SUMIFS(#REF!,#REF!,D155,#REF!,O155)</f>
        <v>#REF!</v>
      </c>
      <c r="Q155" s="43"/>
      <c r="R155" s="43"/>
    </row>
    <row r="156" ht="31.2" spans="2:18">
      <c r="B156" s="106"/>
      <c r="C156" s="43"/>
      <c r="D156" s="43" t="s">
        <v>70</v>
      </c>
      <c r="E156" s="106" t="s">
        <v>26</v>
      </c>
      <c r="F156" s="106"/>
      <c r="G156" s="106"/>
      <c r="H156" s="106"/>
      <c r="I156" s="106"/>
      <c r="J156" s="106"/>
      <c r="K156" s="106"/>
      <c r="L156" s="106"/>
      <c r="M156" s="106"/>
      <c r="N156" s="92" t="s">
        <v>50</v>
      </c>
      <c r="O156" s="5" t="s">
        <v>57</v>
      </c>
      <c r="P156" s="94"/>
      <c r="Q156" s="43"/>
      <c r="R156" s="43"/>
    </row>
    <row r="157" ht="31.2" spans="2:18">
      <c r="B157" s="106"/>
      <c r="C157" s="43"/>
      <c r="D157" s="43" t="s">
        <v>70</v>
      </c>
      <c r="E157" s="106" t="s">
        <v>26</v>
      </c>
      <c r="F157" s="106"/>
      <c r="G157" s="106"/>
      <c r="H157" s="106"/>
      <c r="I157" s="106"/>
      <c r="J157" s="106"/>
      <c r="K157" s="106"/>
      <c r="L157" s="106"/>
      <c r="M157" s="106"/>
      <c r="N157" s="92" t="s">
        <v>50</v>
      </c>
      <c r="O157" s="5" t="s">
        <v>58</v>
      </c>
      <c r="P157" s="94" t="e">
        <f>SUMIFS(#REF!,#REF!,D157,#REF!,O157)</f>
        <v>#REF!</v>
      </c>
      <c r="Q157" s="43"/>
      <c r="R157" s="43"/>
    </row>
    <row r="158" ht="31.2" spans="2:18">
      <c r="B158" s="106"/>
      <c r="C158" s="43"/>
      <c r="D158" s="43" t="s">
        <v>70</v>
      </c>
      <c r="E158" s="106" t="s">
        <v>26</v>
      </c>
      <c r="F158" s="106"/>
      <c r="G158" s="106"/>
      <c r="H158" s="106"/>
      <c r="I158" s="106"/>
      <c r="J158" s="106"/>
      <c r="K158" s="106"/>
      <c r="L158" s="106"/>
      <c r="M158" s="106"/>
      <c r="N158" s="4" t="s">
        <v>59</v>
      </c>
      <c r="O158" s="4" t="s">
        <v>60</v>
      </c>
      <c r="P158" s="94" t="e">
        <f>SUMIFS(#REF!,#REF!,D158,#REF!,O158)</f>
        <v>#REF!</v>
      </c>
      <c r="Q158" s="43"/>
      <c r="R158" s="43"/>
    </row>
    <row r="159" ht="31.2" spans="2:18">
      <c r="B159" s="106"/>
      <c r="C159" s="43"/>
      <c r="D159" s="43" t="s">
        <v>70</v>
      </c>
      <c r="E159" s="106" t="s">
        <v>26</v>
      </c>
      <c r="F159" s="106"/>
      <c r="G159" s="106"/>
      <c r="H159" s="106"/>
      <c r="I159" s="106"/>
      <c r="J159" s="106"/>
      <c r="K159" s="106"/>
      <c r="L159" s="106"/>
      <c r="M159" s="106"/>
      <c r="N159" s="4" t="s">
        <v>59</v>
      </c>
      <c r="O159" s="4" t="s">
        <v>57</v>
      </c>
      <c r="P159" s="94" t="e">
        <f>SUMIFS(#REF!,#REF!,D159,#REF!,O159)</f>
        <v>#REF!</v>
      </c>
      <c r="Q159" s="43" t="s">
        <v>26</v>
      </c>
      <c r="R159" s="43"/>
    </row>
    <row r="160" ht="31.2" spans="2:18">
      <c r="B160" s="106"/>
      <c r="C160" s="82" t="s">
        <v>71</v>
      </c>
      <c r="D160" s="43" t="s">
        <v>72</v>
      </c>
      <c r="E160" s="106" t="s">
        <v>26</v>
      </c>
      <c r="F160" s="106">
        <v>302</v>
      </c>
      <c r="G160" s="106"/>
      <c r="H160" s="106"/>
      <c r="I160" s="106">
        <v>302</v>
      </c>
      <c r="J160" s="106">
        <v>302</v>
      </c>
      <c r="K160" s="106"/>
      <c r="L160" s="106"/>
      <c r="M160" s="106"/>
      <c r="N160" s="92" t="s">
        <v>27</v>
      </c>
      <c r="O160" s="5" t="s">
        <v>28</v>
      </c>
      <c r="P160" s="94" t="e">
        <f>SUMIFS(#REF!,#REF!,D160,#REF!,O160)</f>
        <v>#REF!</v>
      </c>
      <c r="Q160" s="43"/>
      <c r="R160" s="43"/>
    </row>
    <row r="161" ht="31.2" spans="2:18">
      <c r="B161" s="106"/>
      <c r="C161" s="83"/>
      <c r="D161" s="43" t="s">
        <v>72</v>
      </c>
      <c r="E161" s="106" t="s">
        <v>26</v>
      </c>
      <c r="F161" s="106"/>
      <c r="G161" s="106"/>
      <c r="H161" s="106"/>
      <c r="I161" s="106"/>
      <c r="J161" s="106"/>
      <c r="K161" s="106"/>
      <c r="L161" s="106"/>
      <c r="M161" s="106"/>
      <c r="N161" s="92" t="s">
        <v>27</v>
      </c>
      <c r="O161" s="5" t="s">
        <v>30</v>
      </c>
      <c r="P161" s="94" t="e">
        <f>SUMIFS(#REF!,#REF!,D161,#REF!,O161)</f>
        <v>#REF!</v>
      </c>
      <c r="Q161" s="43"/>
      <c r="R161" s="43"/>
    </row>
    <row r="162" ht="31.2" spans="2:18">
      <c r="B162" s="106"/>
      <c r="C162" s="83"/>
      <c r="D162" s="43" t="s">
        <v>72</v>
      </c>
      <c r="E162" s="106" t="s">
        <v>26</v>
      </c>
      <c r="F162" s="106"/>
      <c r="G162" s="106"/>
      <c r="H162" s="106"/>
      <c r="I162" s="106"/>
      <c r="J162" s="106"/>
      <c r="K162" s="106"/>
      <c r="L162" s="106"/>
      <c r="M162" s="106"/>
      <c r="N162" s="92" t="s">
        <v>27</v>
      </c>
      <c r="O162" s="5" t="s">
        <v>31</v>
      </c>
      <c r="P162" s="94" t="e">
        <f>SUMIFS(#REF!,#REF!,D162,#REF!,O162)</f>
        <v>#REF!</v>
      </c>
      <c r="Q162" s="43"/>
      <c r="R162" s="43"/>
    </row>
    <row r="163" ht="31.2" spans="2:18">
      <c r="B163" s="106"/>
      <c r="C163" s="83"/>
      <c r="D163" s="43" t="s">
        <v>72</v>
      </c>
      <c r="E163" s="106" t="s">
        <v>26</v>
      </c>
      <c r="F163" s="106"/>
      <c r="G163" s="106"/>
      <c r="H163" s="106"/>
      <c r="I163" s="106"/>
      <c r="J163" s="106"/>
      <c r="K163" s="106"/>
      <c r="L163" s="106"/>
      <c r="M163" s="106"/>
      <c r="N163" s="92" t="s">
        <v>27</v>
      </c>
      <c r="O163" s="5" t="s">
        <v>32</v>
      </c>
      <c r="P163" s="94" t="e">
        <f>SUMIFS(#REF!,#REF!,D163,#REF!,O163)</f>
        <v>#REF!</v>
      </c>
      <c r="Q163" s="43"/>
      <c r="R163" s="43"/>
    </row>
    <row r="164" ht="31.2" spans="2:18">
      <c r="B164" s="106"/>
      <c r="C164" s="83"/>
      <c r="D164" s="43" t="s">
        <v>72</v>
      </c>
      <c r="E164" s="106" t="s">
        <v>26</v>
      </c>
      <c r="F164" s="106"/>
      <c r="G164" s="106"/>
      <c r="H164" s="106"/>
      <c r="I164" s="106"/>
      <c r="J164" s="106"/>
      <c r="K164" s="106"/>
      <c r="L164" s="106"/>
      <c r="M164" s="106"/>
      <c r="N164" s="92" t="s">
        <v>27</v>
      </c>
      <c r="O164" s="5" t="s">
        <v>34</v>
      </c>
      <c r="P164" s="94" t="e">
        <f>SUMIFS(#REF!,#REF!,D164,#REF!,O164)</f>
        <v>#REF!</v>
      </c>
      <c r="Q164" s="43"/>
      <c r="R164" s="43"/>
    </row>
    <row r="165" ht="31.2" spans="2:18">
      <c r="B165" s="106"/>
      <c r="C165" s="83"/>
      <c r="D165" s="43" t="s">
        <v>72</v>
      </c>
      <c r="E165" s="106" t="s">
        <v>26</v>
      </c>
      <c r="F165" s="106"/>
      <c r="G165" s="106"/>
      <c r="H165" s="106"/>
      <c r="I165" s="106"/>
      <c r="J165" s="106"/>
      <c r="K165" s="106"/>
      <c r="L165" s="106"/>
      <c r="M165" s="106"/>
      <c r="N165" s="92" t="s">
        <v>27</v>
      </c>
      <c r="O165" s="5" t="s">
        <v>35</v>
      </c>
      <c r="P165" s="94" t="e">
        <f>SUMIFS(#REF!,#REF!,D165,#REF!,O165)</f>
        <v>#REF!</v>
      </c>
      <c r="Q165" s="43"/>
      <c r="R165" s="43"/>
    </row>
    <row r="166" ht="31.2" spans="2:18">
      <c r="B166" s="106"/>
      <c r="C166" s="83"/>
      <c r="D166" s="43" t="s">
        <v>72</v>
      </c>
      <c r="E166" s="106" t="s">
        <v>26</v>
      </c>
      <c r="F166" s="106"/>
      <c r="G166" s="106"/>
      <c r="H166" s="106"/>
      <c r="I166" s="106"/>
      <c r="J166" s="106"/>
      <c r="K166" s="106"/>
      <c r="L166" s="106"/>
      <c r="M166" s="106"/>
      <c r="N166" s="92" t="s">
        <v>27</v>
      </c>
      <c r="O166" s="5" t="s">
        <v>36</v>
      </c>
      <c r="P166" s="94" t="e">
        <f>SUMIFS(#REF!,#REF!,D166,#REF!,O166)</f>
        <v>#REF!</v>
      </c>
      <c r="Q166" s="43"/>
      <c r="R166" s="43"/>
    </row>
    <row r="167" ht="31.2" spans="2:18">
      <c r="B167" s="106"/>
      <c r="C167" s="83"/>
      <c r="D167" s="43" t="s">
        <v>72</v>
      </c>
      <c r="E167" s="106" t="s">
        <v>26</v>
      </c>
      <c r="F167" s="106"/>
      <c r="G167" s="106"/>
      <c r="H167" s="106"/>
      <c r="I167" s="106"/>
      <c r="J167" s="106"/>
      <c r="K167" s="106"/>
      <c r="L167" s="106"/>
      <c r="M167" s="106"/>
      <c r="N167" s="92" t="s">
        <v>27</v>
      </c>
      <c r="O167" s="5" t="s">
        <v>37</v>
      </c>
      <c r="P167" s="94" t="e">
        <f>SUMIFS(#REF!,#REF!,D167,#REF!,O167)</f>
        <v>#REF!</v>
      </c>
      <c r="Q167" s="43"/>
      <c r="R167" s="43"/>
    </row>
    <row r="168" ht="31.2" spans="2:18">
      <c r="B168" s="106"/>
      <c r="C168" s="83"/>
      <c r="D168" s="43" t="s">
        <v>72</v>
      </c>
      <c r="E168" s="106" t="s">
        <v>26</v>
      </c>
      <c r="F168" s="106"/>
      <c r="G168" s="106"/>
      <c r="H168" s="106"/>
      <c r="I168" s="106"/>
      <c r="J168" s="106"/>
      <c r="K168" s="106"/>
      <c r="L168" s="106"/>
      <c r="M168" s="106"/>
      <c r="N168" s="92" t="s">
        <v>27</v>
      </c>
      <c r="O168" s="5" t="s">
        <v>38</v>
      </c>
      <c r="P168" s="94" t="e">
        <f>SUMIFS(#REF!,#REF!,D168,#REF!,O168)</f>
        <v>#REF!</v>
      </c>
      <c r="Q168" s="43"/>
      <c r="R168" s="43"/>
    </row>
    <row r="169" ht="31.2" spans="2:18">
      <c r="B169" s="106"/>
      <c r="C169" s="83"/>
      <c r="D169" s="43" t="s">
        <v>72</v>
      </c>
      <c r="E169" s="106" t="s">
        <v>26</v>
      </c>
      <c r="F169" s="106"/>
      <c r="G169" s="106"/>
      <c r="H169" s="106"/>
      <c r="I169" s="106"/>
      <c r="J169" s="106"/>
      <c r="K169" s="106"/>
      <c r="L169" s="106"/>
      <c r="M169" s="106"/>
      <c r="N169" s="92" t="s">
        <v>27</v>
      </c>
      <c r="O169" s="5" t="s">
        <v>39</v>
      </c>
      <c r="P169" s="94" t="e">
        <f>SUMIFS(#REF!,#REF!,D169,#REF!,O169)</f>
        <v>#REF!</v>
      </c>
      <c r="Q169" s="43"/>
      <c r="R169" s="43"/>
    </row>
    <row r="170" ht="31.2" spans="2:18">
      <c r="B170" s="106"/>
      <c r="C170" s="83"/>
      <c r="D170" s="43" t="s">
        <v>72</v>
      </c>
      <c r="E170" s="106" t="s">
        <v>26</v>
      </c>
      <c r="F170" s="106"/>
      <c r="G170" s="106"/>
      <c r="H170" s="106"/>
      <c r="I170" s="106"/>
      <c r="J170" s="106"/>
      <c r="K170" s="106"/>
      <c r="L170" s="106"/>
      <c r="M170" s="106"/>
      <c r="N170" s="92" t="s">
        <v>27</v>
      </c>
      <c r="O170" s="5" t="s">
        <v>40</v>
      </c>
      <c r="P170" s="94" t="e">
        <f>SUMIFS(#REF!,#REF!,D170,#REF!,O170)</f>
        <v>#REF!</v>
      </c>
      <c r="Q170" s="43"/>
      <c r="R170" s="43"/>
    </row>
    <row r="171" ht="31.2" spans="2:18">
      <c r="B171" s="106"/>
      <c r="C171" s="83"/>
      <c r="D171" s="43" t="s">
        <v>72</v>
      </c>
      <c r="E171" s="106" t="s">
        <v>26</v>
      </c>
      <c r="F171" s="106"/>
      <c r="G171" s="106"/>
      <c r="H171" s="106"/>
      <c r="I171" s="106"/>
      <c r="J171" s="106"/>
      <c r="K171" s="106"/>
      <c r="L171" s="106"/>
      <c r="M171" s="106"/>
      <c r="N171" s="92" t="s">
        <v>27</v>
      </c>
      <c r="O171" s="5" t="s">
        <v>41</v>
      </c>
      <c r="P171" s="94" t="e">
        <f>SUMIFS(#REF!,#REF!,D171,#REF!,O171)</f>
        <v>#REF!</v>
      </c>
      <c r="Q171" s="43"/>
      <c r="R171" s="43"/>
    </row>
    <row r="172" ht="31.2" spans="2:18">
      <c r="B172" s="106"/>
      <c r="C172" s="83"/>
      <c r="D172" s="43" t="s">
        <v>72</v>
      </c>
      <c r="E172" s="106" t="s">
        <v>26</v>
      </c>
      <c r="F172" s="106"/>
      <c r="G172" s="106"/>
      <c r="H172" s="106"/>
      <c r="I172" s="106"/>
      <c r="J172" s="106"/>
      <c r="K172" s="106"/>
      <c r="L172" s="106"/>
      <c r="M172" s="106"/>
      <c r="N172" s="92" t="s">
        <v>27</v>
      </c>
      <c r="O172" s="5" t="s">
        <v>42</v>
      </c>
      <c r="P172" s="94" t="e">
        <f>SUMIFS(#REF!,#REF!,D172,#REF!,O172)</f>
        <v>#REF!</v>
      </c>
      <c r="Q172" s="43"/>
      <c r="R172" s="43"/>
    </row>
    <row r="173" ht="31.2" spans="2:18">
      <c r="B173" s="106"/>
      <c r="C173" s="83"/>
      <c r="D173" s="43" t="s">
        <v>72</v>
      </c>
      <c r="E173" s="106" t="s">
        <v>26</v>
      </c>
      <c r="F173" s="106"/>
      <c r="G173" s="106"/>
      <c r="H173" s="106"/>
      <c r="I173" s="106"/>
      <c r="J173" s="106"/>
      <c r="K173" s="106"/>
      <c r="L173" s="106"/>
      <c r="M173" s="106"/>
      <c r="N173" s="92" t="s">
        <v>27</v>
      </c>
      <c r="O173" s="5" t="s">
        <v>43</v>
      </c>
      <c r="P173" s="94" t="e">
        <f>SUMIFS(#REF!,#REF!,D173,#REF!,O173)</f>
        <v>#REF!</v>
      </c>
      <c r="Q173" s="43"/>
      <c r="R173" s="43"/>
    </row>
    <row r="174" ht="31.2" spans="2:18">
      <c r="B174" s="106"/>
      <c r="C174" s="83"/>
      <c r="D174" s="43" t="s">
        <v>72</v>
      </c>
      <c r="E174" s="106" t="s">
        <v>26</v>
      </c>
      <c r="F174" s="106"/>
      <c r="G174" s="106"/>
      <c r="H174" s="106"/>
      <c r="I174" s="106"/>
      <c r="J174" s="106"/>
      <c r="K174" s="106"/>
      <c r="L174" s="106"/>
      <c r="M174" s="106"/>
      <c r="N174" s="92" t="s">
        <v>44</v>
      </c>
      <c r="O174" s="5" t="s">
        <v>45</v>
      </c>
      <c r="P174" s="94" t="e">
        <f>SUMIFS(#REF!,#REF!,D174,#REF!,O174)</f>
        <v>#REF!</v>
      </c>
      <c r="Q174" s="43"/>
      <c r="R174" s="43"/>
    </row>
    <row r="175" ht="31.2" spans="2:18">
      <c r="B175" s="106"/>
      <c r="C175" s="83"/>
      <c r="D175" s="43" t="s">
        <v>72</v>
      </c>
      <c r="E175" s="106" t="s">
        <v>26</v>
      </c>
      <c r="F175" s="106"/>
      <c r="G175" s="106"/>
      <c r="H175" s="106"/>
      <c r="I175" s="106"/>
      <c r="J175" s="106"/>
      <c r="K175" s="106"/>
      <c r="L175" s="106"/>
      <c r="M175" s="106"/>
      <c r="N175" s="92" t="s">
        <v>44</v>
      </c>
      <c r="O175" s="5" t="s">
        <v>47</v>
      </c>
      <c r="P175" s="94" t="e">
        <f>SUMIFS(#REF!,#REF!,D175,#REF!,O175)</f>
        <v>#REF!</v>
      </c>
      <c r="Q175" s="43"/>
      <c r="R175" s="43"/>
    </row>
    <row r="176" ht="31.2" spans="2:18">
      <c r="B176" s="106"/>
      <c r="C176" s="83"/>
      <c r="D176" s="43" t="s">
        <v>72</v>
      </c>
      <c r="E176" s="106" t="s">
        <v>26</v>
      </c>
      <c r="F176" s="106"/>
      <c r="G176" s="106"/>
      <c r="H176" s="106"/>
      <c r="I176" s="106"/>
      <c r="J176" s="106"/>
      <c r="K176" s="106"/>
      <c r="L176" s="106"/>
      <c r="M176" s="106"/>
      <c r="N176" s="4" t="s">
        <v>48</v>
      </c>
      <c r="O176" s="4" t="s">
        <v>49</v>
      </c>
      <c r="P176" s="94" t="e">
        <f>SUMIFS(#REF!,#REF!,D176,#REF!,O176)</f>
        <v>#REF!</v>
      </c>
      <c r="Q176" s="43"/>
      <c r="R176" s="43"/>
    </row>
    <row r="177" ht="31.2" spans="2:18">
      <c r="B177" s="106"/>
      <c r="C177" s="83"/>
      <c r="D177" s="43" t="s">
        <v>72</v>
      </c>
      <c r="E177" s="106" t="s">
        <v>26</v>
      </c>
      <c r="F177" s="106"/>
      <c r="G177" s="106"/>
      <c r="H177" s="106"/>
      <c r="I177" s="106"/>
      <c r="J177" s="106"/>
      <c r="K177" s="106"/>
      <c r="L177" s="106"/>
      <c r="M177" s="106"/>
      <c r="N177" s="92" t="s">
        <v>50</v>
      </c>
      <c r="O177" s="5" t="s">
        <v>51</v>
      </c>
      <c r="P177" s="94" t="e">
        <f>SUMIFS(#REF!,#REF!,D177,#REF!,O177)</f>
        <v>#REF!</v>
      </c>
      <c r="Q177" s="43"/>
      <c r="R177" s="43"/>
    </row>
    <row r="178" ht="31.2" spans="2:18">
      <c r="B178" s="106"/>
      <c r="C178" s="83"/>
      <c r="D178" s="43" t="s">
        <v>72</v>
      </c>
      <c r="E178" s="106" t="s">
        <v>26</v>
      </c>
      <c r="F178" s="106"/>
      <c r="G178" s="106"/>
      <c r="H178" s="106"/>
      <c r="I178" s="106"/>
      <c r="J178" s="106"/>
      <c r="K178" s="106"/>
      <c r="L178" s="106"/>
      <c r="M178" s="106"/>
      <c r="N178" s="92" t="s">
        <v>50</v>
      </c>
      <c r="O178" s="5" t="s">
        <v>52</v>
      </c>
      <c r="P178" s="94" t="e">
        <f>SUMIFS(#REF!,#REF!,D178,#REF!,O178)</f>
        <v>#REF!</v>
      </c>
      <c r="Q178" s="43"/>
      <c r="R178" s="43"/>
    </row>
    <row r="179" ht="31.2" spans="2:18">
      <c r="B179" s="106"/>
      <c r="C179" s="83"/>
      <c r="D179" s="43" t="s">
        <v>72</v>
      </c>
      <c r="E179" s="106" t="s">
        <v>26</v>
      </c>
      <c r="F179" s="106"/>
      <c r="G179" s="106"/>
      <c r="H179" s="106"/>
      <c r="I179" s="106"/>
      <c r="J179" s="106"/>
      <c r="K179" s="106"/>
      <c r="L179" s="106"/>
      <c r="M179" s="106"/>
      <c r="N179" s="92" t="s">
        <v>50</v>
      </c>
      <c r="O179" s="5" t="s">
        <v>54</v>
      </c>
      <c r="P179" s="94" t="e">
        <f>SUMIFS(#REF!,#REF!,D179,#REF!,O179)</f>
        <v>#REF!</v>
      </c>
      <c r="Q179" s="43"/>
      <c r="R179" s="43"/>
    </row>
    <row r="180" ht="31.2" spans="2:18">
      <c r="B180" s="106"/>
      <c r="C180" s="83"/>
      <c r="D180" s="43" t="s">
        <v>72</v>
      </c>
      <c r="E180" s="106" t="s">
        <v>26</v>
      </c>
      <c r="F180" s="106"/>
      <c r="G180" s="106"/>
      <c r="H180" s="106"/>
      <c r="I180" s="106"/>
      <c r="J180" s="106"/>
      <c r="K180" s="106"/>
      <c r="L180" s="106"/>
      <c r="M180" s="106"/>
      <c r="N180" s="92" t="s">
        <v>50</v>
      </c>
      <c r="O180" s="5" t="s">
        <v>56</v>
      </c>
      <c r="P180" s="94" t="e">
        <f>SUMIFS(#REF!,#REF!,D180,#REF!,O180)</f>
        <v>#REF!</v>
      </c>
      <c r="Q180" s="43"/>
      <c r="R180" s="43"/>
    </row>
    <row r="181" ht="31.2" spans="2:18">
      <c r="B181" s="106"/>
      <c r="C181" s="83"/>
      <c r="D181" s="43" t="s">
        <v>72</v>
      </c>
      <c r="E181" s="106" t="s">
        <v>26</v>
      </c>
      <c r="F181" s="106"/>
      <c r="G181" s="106"/>
      <c r="H181" s="106"/>
      <c r="I181" s="106"/>
      <c r="J181" s="106"/>
      <c r="K181" s="106"/>
      <c r="L181" s="106"/>
      <c r="M181" s="106"/>
      <c r="N181" s="92" t="s">
        <v>50</v>
      </c>
      <c r="O181" s="5" t="s">
        <v>57</v>
      </c>
      <c r="P181" s="94" t="e">
        <f>SUMIFS(#REF!,#REF!,D181,#REF!,O181)</f>
        <v>#REF!</v>
      </c>
      <c r="Q181" s="43" t="s">
        <v>55</v>
      </c>
      <c r="R181" s="43"/>
    </row>
    <row r="182" ht="31.2" spans="2:18">
      <c r="B182" s="106"/>
      <c r="C182" s="83"/>
      <c r="D182" s="43" t="s">
        <v>72</v>
      </c>
      <c r="E182" s="106" t="s">
        <v>26</v>
      </c>
      <c r="F182" s="106"/>
      <c r="G182" s="106"/>
      <c r="H182" s="106"/>
      <c r="I182" s="106"/>
      <c r="J182" s="106"/>
      <c r="K182" s="106"/>
      <c r="L182" s="106"/>
      <c r="M182" s="106"/>
      <c r="N182" s="92" t="s">
        <v>50</v>
      </c>
      <c r="O182" s="5" t="s">
        <v>58</v>
      </c>
      <c r="P182" s="94" t="e">
        <f>SUMIFS(#REF!,#REF!,D182,#REF!,O182)</f>
        <v>#REF!</v>
      </c>
      <c r="Q182" s="43"/>
      <c r="R182" s="43"/>
    </row>
    <row r="183" ht="31.2" spans="2:18">
      <c r="B183" s="106"/>
      <c r="C183" s="83"/>
      <c r="D183" s="43" t="s">
        <v>72</v>
      </c>
      <c r="E183" s="106" t="s">
        <v>26</v>
      </c>
      <c r="F183" s="106"/>
      <c r="G183" s="106"/>
      <c r="H183" s="106"/>
      <c r="I183" s="106"/>
      <c r="J183" s="106"/>
      <c r="K183" s="106"/>
      <c r="L183" s="106"/>
      <c r="M183" s="106"/>
      <c r="N183" s="4" t="s">
        <v>59</v>
      </c>
      <c r="O183" s="4" t="s">
        <v>60</v>
      </c>
      <c r="P183" s="94" t="e">
        <f>SUMIFS(#REF!,#REF!,D183,#REF!,O183)</f>
        <v>#REF!</v>
      </c>
      <c r="Q183" s="43"/>
      <c r="R183" s="43"/>
    </row>
    <row r="184" ht="31.2" spans="2:18">
      <c r="B184" s="106"/>
      <c r="C184" s="111"/>
      <c r="D184" s="43" t="s">
        <v>72</v>
      </c>
      <c r="E184" s="106" t="s">
        <v>26</v>
      </c>
      <c r="F184" s="106"/>
      <c r="G184" s="106"/>
      <c r="H184" s="106"/>
      <c r="I184" s="106"/>
      <c r="J184" s="106"/>
      <c r="K184" s="106"/>
      <c r="L184" s="106"/>
      <c r="M184" s="106"/>
      <c r="N184" s="4" t="s">
        <v>59</v>
      </c>
      <c r="O184" s="4" t="s">
        <v>57</v>
      </c>
      <c r="P184" s="94"/>
      <c r="Q184" s="43"/>
      <c r="R184" s="43"/>
    </row>
    <row r="185" ht="31.2" spans="2:18">
      <c r="B185" s="106"/>
      <c r="C185" s="43" t="s">
        <v>61</v>
      </c>
      <c r="D185" s="43" t="s">
        <v>73</v>
      </c>
      <c r="E185" s="106" t="s">
        <v>26</v>
      </c>
      <c r="F185" s="106">
        <v>823</v>
      </c>
      <c r="G185" s="106"/>
      <c r="H185" s="106"/>
      <c r="I185" s="106">
        <v>823</v>
      </c>
      <c r="J185" s="106"/>
      <c r="K185" s="106">
        <v>823</v>
      </c>
      <c r="L185" s="106"/>
      <c r="M185" s="106"/>
      <c r="N185" s="92" t="s">
        <v>27</v>
      </c>
      <c r="O185" s="5" t="s">
        <v>28</v>
      </c>
      <c r="P185" s="94" t="e">
        <f>SUMIFS(#REF!,#REF!,D185,#REF!,O185)</f>
        <v>#REF!</v>
      </c>
      <c r="Q185" s="43" t="s">
        <v>29</v>
      </c>
      <c r="R185" s="43"/>
    </row>
    <row r="186" ht="31.2" spans="2:18">
      <c r="B186" s="106"/>
      <c r="C186" s="43"/>
      <c r="D186" s="43" t="s">
        <v>73</v>
      </c>
      <c r="E186" s="106" t="s">
        <v>26</v>
      </c>
      <c r="F186" s="106"/>
      <c r="G186" s="106"/>
      <c r="H186" s="106"/>
      <c r="I186" s="106"/>
      <c r="J186" s="106"/>
      <c r="K186" s="106"/>
      <c r="L186" s="106"/>
      <c r="M186" s="106"/>
      <c r="N186" s="92" t="s">
        <v>27</v>
      </c>
      <c r="O186" s="5" t="s">
        <v>30</v>
      </c>
      <c r="P186" s="94" t="e">
        <f>SUMIFS(#REF!,#REF!,D186,#REF!,O186)</f>
        <v>#REF!</v>
      </c>
      <c r="Q186" s="43"/>
      <c r="R186" s="43"/>
    </row>
    <row r="187" ht="31.2" spans="2:18">
      <c r="B187" s="106"/>
      <c r="C187" s="43"/>
      <c r="D187" s="43" t="s">
        <v>73</v>
      </c>
      <c r="E187" s="106" t="s">
        <v>26</v>
      </c>
      <c r="F187" s="106"/>
      <c r="G187" s="106"/>
      <c r="H187" s="106"/>
      <c r="I187" s="106"/>
      <c r="J187" s="106"/>
      <c r="K187" s="106"/>
      <c r="L187" s="106"/>
      <c r="M187" s="106"/>
      <c r="N187" s="92" t="s">
        <v>27</v>
      </c>
      <c r="O187" s="5" t="s">
        <v>31</v>
      </c>
      <c r="P187" s="94" t="e">
        <f>SUMIFS(#REF!,#REF!,D187,#REF!,O187)</f>
        <v>#REF!</v>
      </c>
      <c r="Q187" s="43"/>
      <c r="R187" s="43"/>
    </row>
    <row r="188" ht="31.2" spans="2:18">
      <c r="B188" s="106"/>
      <c r="C188" s="43"/>
      <c r="D188" s="43" t="s">
        <v>73</v>
      </c>
      <c r="E188" s="106" t="s">
        <v>26</v>
      </c>
      <c r="F188" s="106"/>
      <c r="G188" s="106"/>
      <c r="H188" s="106"/>
      <c r="I188" s="106"/>
      <c r="J188" s="106"/>
      <c r="K188" s="106"/>
      <c r="L188" s="106"/>
      <c r="M188" s="106"/>
      <c r="N188" s="92" t="s">
        <v>27</v>
      </c>
      <c r="O188" s="5" t="s">
        <v>32</v>
      </c>
      <c r="P188" s="94" t="e">
        <f>SUMIFS(#REF!,#REF!,D188,#REF!,O188)</f>
        <v>#REF!</v>
      </c>
      <c r="Q188" s="43"/>
      <c r="R188" s="43"/>
    </row>
    <row r="189" ht="31.2" spans="2:18">
      <c r="B189" s="106"/>
      <c r="C189" s="43"/>
      <c r="D189" s="43" t="s">
        <v>73</v>
      </c>
      <c r="E189" s="106" t="s">
        <v>26</v>
      </c>
      <c r="F189" s="106"/>
      <c r="G189" s="106"/>
      <c r="H189" s="106"/>
      <c r="I189" s="106"/>
      <c r="J189" s="106"/>
      <c r="K189" s="106"/>
      <c r="L189" s="106"/>
      <c r="M189" s="106"/>
      <c r="N189" s="92" t="s">
        <v>27</v>
      </c>
      <c r="O189" s="5" t="s">
        <v>34</v>
      </c>
      <c r="P189" s="94" t="e">
        <f>SUMIFS(#REF!,#REF!,D189,#REF!,O189)</f>
        <v>#REF!</v>
      </c>
      <c r="Q189" s="43" t="s">
        <v>29</v>
      </c>
      <c r="R189" s="43"/>
    </row>
    <row r="190" ht="31.2" spans="2:18">
      <c r="B190" s="106"/>
      <c r="C190" s="43"/>
      <c r="D190" s="43" t="s">
        <v>73</v>
      </c>
      <c r="E190" s="106" t="s">
        <v>26</v>
      </c>
      <c r="F190" s="106"/>
      <c r="G190" s="106"/>
      <c r="H190" s="106"/>
      <c r="I190" s="106"/>
      <c r="J190" s="106"/>
      <c r="K190" s="106"/>
      <c r="L190" s="106"/>
      <c r="M190" s="106"/>
      <c r="N190" s="92" t="s">
        <v>27</v>
      </c>
      <c r="O190" s="5" t="s">
        <v>35</v>
      </c>
      <c r="P190" s="94" t="e">
        <f>SUMIFS(#REF!,#REF!,D190,#REF!,O190)</f>
        <v>#REF!</v>
      </c>
      <c r="Q190" s="43"/>
      <c r="R190" s="43"/>
    </row>
    <row r="191" ht="31.2" spans="2:18">
      <c r="B191" s="106"/>
      <c r="C191" s="43"/>
      <c r="D191" s="43" t="s">
        <v>73</v>
      </c>
      <c r="E191" s="106" t="s">
        <v>26</v>
      </c>
      <c r="F191" s="106"/>
      <c r="G191" s="106"/>
      <c r="H191" s="106"/>
      <c r="I191" s="106"/>
      <c r="J191" s="106"/>
      <c r="K191" s="106"/>
      <c r="L191" s="106"/>
      <c r="M191" s="106"/>
      <c r="N191" s="92" t="s">
        <v>27</v>
      </c>
      <c r="O191" s="5" t="s">
        <v>36</v>
      </c>
      <c r="P191" s="94" t="e">
        <f>SUMIFS(#REF!,#REF!,D191,#REF!,O191)</f>
        <v>#REF!</v>
      </c>
      <c r="Q191" s="43"/>
      <c r="R191" s="43"/>
    </row>
    <row r="192" ht="31.2" spans="2:18">
      <c r="B192" s="106"/>
      <c r="C192" s="43"/>
      <c r="D192" s="43" t="s">
        <v>73</v>
      </c>
      <c r="E192" s="106" t="s">
        <v>26</v>
      </c>
      <c r="F192" s="106"/>
      <c r="G192" s="106"/>
      <c r="H192" s="106"/>
      <c r="I192" s="106"/>
      <c r="J192" s="106"/>
      <c r="K192" s="106"/>
      <c r="L192" s="106"/>
      <c r="M192" s="106"/>
      <c r="N192" s="92" t="s">
        <v>27</v>
      </c>
      <c r="O192" s="5" t="s">
        <v>37</v>
      </c>
      <c r="P192" s="94" t="e">
        <f>SUMIFS(#REF!,#REF!,D192,#REF!,O192)</f>
        <v>#REF!</v>
      </c>
      <c r="Q192" s="43"/>
      <c r="R192" s="43"/>
    </row>
    <row r="193" ht="31.2" spans="2:18">
      <c r="B193" s="106"/>
      <c r="C193" s="43"/>
      <c r="D193" s="43" t="s">
        <v>73</v>
      </c>
      <c r="E193" s="106" t="s">
        <v>26</v>
      </c>
      <c r="F193" s="106"/>
      <c r="G193" s="106"/>
      <c r="H193" s="106"/>
      <c r="I193" s="106"/>
      <c r="J193" s="106"/>
      <c r="K193" s="106"/>
      <c r="L193" s="106"/>
      <c r="M193" s="106"/>
      <c r="N193" s="92" t="s">
        <v>27</v>
      </c>
      <c r="O193" s="5" t="s">
        <v>38</v>
      </c>
      <c r="P193" s="94" t="e">
        <f>SUMIFS(#REF!,#REF!,D193,#REF!,O193)</f>
        <v>#REF!</v>
      </c>
      <c r="Q193" s="43"/>
      <c r="R193" s="43"/>
    </row>
    <row r="194" ht="31.2" spans="2:18">
      <c r="B194" s="106"/>
      <c r="C194" s="43"/>
      <c r="D194" s="43" t="s">
        <v>73</v>
      </c>
      <c r="E194" s="106" t="s">
        <v>26</v>
      </c>
      <c r="F194" s="106"/>
      <c r="G194" s="106"/>
      <c r="H194" s="106"/>
      <c r="I194" s="106"/>
      <c r="J194" s="106"/>
      <c r="K194" s="106"/>
      <c r="L194" s="106"/>
      <c r="M194" s="106"/>
      <c r="N194" s="92" t="s">
        <v>27</v>
      </c>
      <c r="O194" s="5" t="s">
        <v>39</v>
      </c>
      <c r="P194" s="94" t="e">
        <f>SUMIFS(#REF!,#REF!,D194,#REF!,O194)</f>
        <v>#REF!</v>
      </c>
      <c r="Q194" s="43"/>
      <c r="R194" s="43"/>
    </row>
    <row r="195" ht="31.2" spans="2:18">
      <c r="B195" s="106"/>
      <c r="C195" s="43"/>
      <c r="D195" s="43" t="s">
        <v>73</v>
      </c>
      <c r="E195" s="106" t="s">
        <v>26</v>
      </c>
      <c r="F195" s="106"/>
      <c r="G195" s="106"/>
      <c r="H195" s="106"/>
      <c r="I195" s="106"/>
      <c r="J195" s="106"/>
      <c r="K195" s="106"/>
      <c r="L195" s="106"/>
      <c r="M195" s="106"/>
      <c r="N195" s="92" t="s">
        <v>27</v>
      </c>
      <c r="O195" s="5" t="s">
        <v>40</v>
      </c>
      <c r="P195" s="94" t="e">
        <f>SUMIFS(#REF!,#REF!,D195,#REF!,O195)</f>
        <v>#REF!</v>
      </c>
      <c r="Q195" s="43"/>
      <c r="R195" s="43"/>
    </row>
    <row r="196" ht="31.2" spans="2:18">
      <c r="B196" s="106"/>
      <c r="C196" s="43"/>
      <c r="D196" s="43" t="s">
        <v>73</v>
      </c>
      <c r="E196" s="106" t="s">
        <v>26</v>
      </c>
      <c r="F196" s="106"/>
      <c r="G196" s="106"/>
      <c r="H196" s="106"/>
      <c r="I196" s="106"/>
      <c r="J196" s="106"/>
      <c r="K196" s="106"/>
      <c r="L196" s="106"/>
      <c r="M196" s="106"/>
      <c r="N196" s="92" t="s">
        <v>27</v>
      </c>
      <c r="O196" s="5" t="s">
        <v>41</v>
      </c>
      <c r="P196" s="94" t="e">
        <f>SUMIFS(#REF!,#REF!,D196,#REF!,O196)</f>
        <v>#REF!</v>
      </c>
      <c r="Q196" s="43"/>
      <c r="R196" s="43"/>
    </row>
    <row r="197" ht="31.2" spans="2:18">
      <c r="B197" s="106"/>
      <c r="C197" s="43"/>
      <c r="D197" s="43" t="s">
        <v>73</v>
      </c>
      <c r="E197" s="106" t="s">
        <v>26</v>
      </c>
      <c r="F197" s="106"/>
      <c r="G197" s="106"/>
      <c r="H197" s="106"/>
      <c r="I197" s="106"/>
      <c r="J197" s="106"/>
      <c r="K197" s="106"/>
      <c r="L197" s="106"/>
      <c r="M197" s="106"/>
      <c r="N197" s="92" t="s">
        <v>27</v>
      </c>
      <c r="O197" s="5" t="s">
        <v>42</v>
      </c>
      <c r="P197" s="94" t="e">
        <f>SUMIFS(#REF!,#REF!,D197,#REF!,O197)</f>
        <v>#REF!</v>
      </c>
      <c r="Q197" s="43"/>
      <c r="R197" s="43"/>
    </row>
    <row r="198" ht="31.2" spans="2:18">
      <c r="B198" s="106"/>
      <c r="C198" s="43"/>
      <c r="D198" s="43" t="s">
        <v>73</v>
      </c>
      <c r="E198" s="106" t="s">
        <v>26</v>
      </c>
      <c r="F198" s="106"/>
      <c r="G198" s="106"/>
      <c r="H198" s="106"/>
      <c r="I198" s="106"/>
      <c r="J198" s="106"/>
      <c r="K198" s="106"/>
      <c r="L198" s="106"/>
      <c r="M198" s="106"/>
      <c r="N198" s="92" t="s">
        <v>27</v>
      </c>
      <c r="O198" s="5" t="s">
        <v>43</v>
      </c>
      <c r="P198" s="94" t="e">
        <f>SUMIFS(#REF!,#REF!,D198,#REF!,O198)</f>
        <v>#REF!</v>
      </c>
      <c r="Q198" s="43" t="s">
        <v>29</v>
      </c>
      <c r="R198" s="43"/>
    </row>
    <row r="199" ht="31.2" spans="2:18">
      <c r="B199" s="106"/>
      <c r="C199" s="43"/>
      <c r="D199" s="43" t="s">
        <v>73</v>
      </c>
      <c r="E199" s="106" t="s">
        <v>26</v>
      </c>
      <c r="F199" s="106"/>
      <c r="G199" s="106"/>
      <c r="H199" s="106"/>
      <c r="I199" s="106"/>
      <c r="J199" s="106"/>
      <c r="K199" s="106"/>
      <c r="L199" s="106"/>
      <c r="M199" s="106"/>
      <c r="N199" s="92" t="s">
        <v>44</v>
      </c>
      <c r="O199" s="5" t="s">
        <v>45</v>
      </c>
      <c r="P199" s="94" t="e">
        <f>SUMIFS(#REF!,#REF!,D199,#REF!,O199)</f>
        <v>#REF!</v>
      </c>
      <c r="Q199" s="43"/>
      <c r="R199" s="43"/>
    </row>
    <row r="200" ht="31.2" spans="2:18">
      <c r="B200" s="106"/>
      <c r="C200" s="43"/>
      <c r="D200" s="43" t="s">
        <v>73</v>
      </c>
      <c r="E200" s="106" t="s">
        <v>26</v>
      </c>
      <c r="F200" s="106"/>
      <c r="G200" s="106"/>
      <c r="H200" s="106"/>
      <c r="I200" s="106"/>
      <c r="J200" s="106"/>
      <c r="K200" s="106"/>
      <c r="L200" s="106"/>
      <c r="M200" s="106"/>
      <c r="N200" s="92" t="s">
        <v>44</v>
      </c>
      <c r="O200" s="5" t="s">
        <v>47</v>
      </c>
      <c r="P200" s="94" t="e">
        <f>SUMIFS(#REF!,#REF!,D200,#REF!,O200)</f>
        <v>#REF!</v>
      </c>
      <c r="Q200" s="43"/>
      <c r="R200" s="43"/>
    </row>
    <row r="201" ht="31.2" spans="2:18">
      <c r="B201" s="106"/>
      <c r="C201" s="43"/>
      <c r="D201" s="43" t="s">
        <v>73</v>
      </c>
      <c r="E201" s="106" t="s">
        <v>26</v>
      </c>
      <c r="F201" s="106"/>
      <c r="G201" s="106"/>
      <c r="H201" s="106"/>
      <c r="I201" s="106"/>
      <c r="J201" s="106"/>
      <c r="K201" s="106"/>
      <c r="L201" s="106"/>
      <c r="M201" s="106"/>
      <c r="N201" s="4" t="s">
        <v>48</v>
      </c>
      <c r="O201" s="4" t="s">
        <v>49</v>
      </c>
      <c r="P201" s="94" t="e">
        <f>SUMIFS(#REF!,#REF!,D201,#REF!,O201)</f>
        <v>#REF!</v>
      </c>
      <c r="Q201" s="43"/>
      <c r="R201" s="43"/>
    </row>
    <row r="202" ht="31.2" spans="2:18">
      <c r="B202" s="106"/>
      <c r="C202" s="43"/>
      <c r="D202" s="43" t="s">
        <v>73</v>
      </c>
      <c r="E202" s="106" t="s">
        <v>26</v>
      </c>
      <c r="F202" s="106"/>
      <c r="G202" s="106"/>
      <c r="H202" s="106"/>
      <c r="I202" s="106"/>
      <c r="J202" s="106"/>
      <c r="K202" s="106"/>
      <c r="L202" s="106"/>
      <c r="M202" s="106"/>
      <c r="N202" s="92" t="s">
        <v>50</v>
      </c>
      <c r="O202" s="5" t="s">
        <v>51</v>
      </c>
      <c r="P202" s="94" t="e">
        <f>SUMIFS(#REF!,#REF!,D202,#REF!,O202)</f>
        <v>#REF!</v>
      </c>
      <c r="Q202" s="43" t="s">
        <v>29</v>
      </c>
      <c r="R202" s="43"/>
    </row>
    <row r="203" ht="31.2" spans="2:18">
      <c r="B203" s="106"/>
      <c r="C203" s="43"/>
      <c r="D203" s="43" t="s">
        <v>73</v>
      </c>
      <c r="E203" s="106" t="s">
        <v>26</v>
      </c>
      <c r="F203" s="106"/>
      <c r="G203" s="106"/>
      <c r="H203" s="106"/>
      <c r="I203" s="106"/>
      <c r="J203" s="106"/>
      <c r="K203" s="106"/>
      <c r="L203" s="106"/>
      <c r="M203" s="106"/>
      <c r="N203" s="92" t="s">
        <v>50</v>
      </c>
      <c r="O203" s="5" t="s">
        <v>52</v>
      </c>
      <c r="P203" s="94" t="e">
        <f>SUMIFS(#REF!,#REF!,D203,#REF!,O203)</f>
        <v>#REF!</v>
      </c>
      <c r="Q203" s="43"/>
      <c r="R203" s="43"/>
    </row>
    <row r="204" ht="31.2" spans="2:18">
      <c r="B204" s="106"/>
      <c r="C204" s="43"/>
      <c r="D204" s="43" t="s">
        <v>73</v>
      </c>
      <c r="E204" s="106" t="s">
        <v>26</v>
      </c>
      <c r="F204" s="106"/>
      <c r="G204" s="106"/>
      <c r="H204" s="106"/>
      <c r="I204" s="106"/>
      <c r="J204" s="106"/>
      <c r="K204" s="106"/>
      <c r="L204" s="106"/>
      <c r="M204" s="106"/>
      <c r="N204" s="92" t="s">
        <v>50</v>
      </c>
      <c r="O204" s="5" t="s">
        <v>54</v>
      </c>
      <c r="P204" s="94" t="e">
        <f>SUMIFS(#REF!,#REF!,D204,#REF!,O204)</f>
        <v>#REF!</v>
      </c>
      <c r="Q204" s="43"/>
      <c r="R204" s="43"/>
    </row>
    <row r="205" ht="31.2" spans="2:18">
      <c r="B205" s="106"/>
      <c r="C205" s="43"/>
      <c r="D205" s="43" t="s">
        <v>73</v>
      </c>
      <c r="E205" s="106" t="s">
        <v>26</v>
      </c>
      <c r="F205" s="106"/>
      <c r="G205" s="106"/>
      <c r="H205" s="106"/>
      <c r="I205" s="106"/>
      <c r="J205" s="106"/>
      <c r="K205" s="106"/>
      <c r="L205" s="106"/>
      <c r="M205" s="106"/>
      <c r="N205" s="92" t="s">
        <v>50</v>
      </c>
      <c r="O205" s="5" t="s">
        <v>56</v>
      </c>
      <c r="P205" s="94" t="e">
        <f>SUMIFS(#REF!,#REF!,D205,#REF!,O205)</f>
        <v>#REF!</v>
      </c>
      <c r="Q205" s="43"/>
      <c r="R205" s="43"/>
    </row>
    <row r="206" ht="31.2" spans="2:18">
      <c r="B206" s="106"/>
      <c r="C206" s="43"/>
      <c r="D206" s="43" t="s">
        <v>73</v>
      </c>
      <c r="E206" s="106" t="s">
        <v>26</v>
      </c>
      <c r="F206" s="106"/>
      <c r="G206" s="106"/>
      <c r="H206" s="106"/>
      <c r="I206" s="106"/>
      <c r="J206" s="106"/>
      <c r="K206" s="106"/>
      <c r="L206" s="106"/>
      <c r="M206" s="106"/>
      <c r="N206" s="92" t="s">
        <v>50</v>
      </c>
      <c r="O206" s="5" t="s">
        <v>57</v>
      </c>
      <c r="P206" s="94" t="e">
        <f>SUMIFS(#REF!,#REF!,D206,#REF!,O206)</f>
        <v>#REF!</v>
      </c>
      <c r="Q206" s="43"/>
      <c r="R206" s="43"/>
    </row>
    <row r="207" ht="31.2" spans="2:18">
      <c r="B207" s="106"/>
      <c r="C207" s="43"/>
      <c r="D207" s="43" t="s">
        <v>73</v>
      </c>
      <c r="E207" s="106" t="s">
        <v>26</v>
      </c>
      <c r="F207" s="106"/>
      <c r="G207" s="106"/>
      <c r="H207" s="106"/>
      <c r="I207" s="106"/>
      <c r="J207" s="106"/>
      <c r="K207" s="106"/>
      <c r="L207" s="106"/>
      <c r="M207" s="106"/>
      <c r="N207" s="92" t="s">
        <v>50</v>
      </c>
      <c r="O207" s="5" t="s">
        <v>58</v>
      </c>
      <c r="P207" s="94" t="e">
        <f>SUMIFS(#REF!,#REF!,D207,#REF!,O207)</f>
        <v>#REF!</v>
      </c>
      <c r="Q207" s="43"/>
      <c r="R207" s="43"/>
    </row>
    <row r="208" ht="31.2" spans="2:18">
      <c r="B208" s="106"/>
      <c r="C208" s="43"/>
      <c r="D208" s="43" t="s">
        <v>73</v>
      </c>
      <c r="E208" s="106" t="s">
        <v>26</v>
      </c>
      <c r="F208" s="106"/>
      <c r="G208" s="106"/>
      <c r="H208" s="106"/>
      <c r="I208" s="106"/>
      <c r="J208" s="106"/>
      <c r="K208" s="106"/>
      <c r="L208" s="106"/>
      <c r="M208" s="106"/>
      <c r="N208" s="4" t="s">
        <v>59</v>
      </c>
      <c r="O208" s="4" t="s">
        <v>60</v>
      </c>
      <c r="P208" s="94" t="e">
        <f>SUMIFS(#REF!,#REF!,D208,#REF!,O208)</f>
        <v>#REF!</v>
      </c>
      <c r="Q208" s="43"/>
      <c r="R208" s="43"/>
    </row>
    <row r="209" ht="31.2" spans="2:18">
      <c r="B209" s="106"/>
      <c r="C209" s="43"/>
      <c r="D209" s="43" t="s">
        <v>73</v>
      </c>
      <c r="E209" s="106" t="s">
        <v>26</v>
      </c>
      <c r="F209" s="106"/>
      <c r="G209" s="106"/>
      <c r="H209" s="106"/>
      <c r="I209" s="106"/>
      <c r="J209" s="106"/>
      <c r="K209" s="106"/>
      <c r="L209" s="106"/>
      <c r="M209" s="106"/>
      <c r="N209" s="4" t="s">
        <v>59</v>
      </c>
      <c r="O209" s="4" t="s">
        <v>57</v>
      </c>
      <c r="P209" s="94" t="e">
        <f>SUMIFS(#REF!,#REF!,D209,#REF!,O209)</f>
        <v>#REF!</v>
      </c>
      <c r="Q209" s="43"/>
      <c r="R209" s="43"/>
    </row>
    <row r="210" ht="31.2" spans="2:18">
      <c r="B210" s="106"/>
      <c r="C210" s="43" t="s">
        <v>74</v>
      </c>
      <c r="D210" s="43" t="s">
        <v>75</v>
      </c>
      <c r="E210" s="106" t="s">
        <v>26</v>
      </c>
      <c r="F210" s="106">
        <v>1579.04</v>
      </c>
      <c r="G210" s="106"/>
      <c r="H210" s="106"/>
      <c r="I210" s="106">
        <v>1579.04</v>
      </c>
      <c r="J210" s="106"/>
      <c r="K210" s="106"/>
      <c r="L210" s="106">
        <v>1579.04</v>
      </c>
      <c r="M210" s="106"/>
      <c r="N210" s="92" t="s">
        <v>27</v>
      </c>
      <c r="O210" s="5" t="s">
        <v>28</v>
      </c>
      <c r="P210" s="94" t="e">
        <f>SUMIFS(#REF!,#REF!,D210,#REF!,O210)</f>
        <v>#REF!</v>
      </c>
      <c r="Q210" s="43"/>
      <c r="R210" s="43"/>
    </row>
    <row r="211" ht="31.2" spans="2:18">
      <c r="B211" s="106"/>
      <c r="C211" s="43"/>
      <c r="D211" s="43" t="s">
        <v>75</v>
      </c>
      <c r="E211" s="106" t="s">
        <v>26</v>
      </c>
      <c r="F211" s="106"/>
      <c r="G211" s="106"/>
      <c r="H211" s="106"/>
      <c r="I211" s="106"/>
      <c r="J211" s="106"/>
      <c r="K211" s="106"/>
      <c r="L211" s="106"/>
      <c r="M211" s="106"/>
      <c r="N211" s="92" t="s">
        <v>27</v>
      </c>
      <c r="O211" s="5" t="s">
        <v>30</v>
      </c>
      <c r="P211" s="94" t="e">
        <f>SUMIFS(#REF!,#REF!,D211,#REF!,O211)</f>
        <v>#REF!</v>
      </c>
      <c r="Q211" s="43"/>
      <c r="R211" s="43"/>
    </row>
    <row r="212" ht="31.2" spans="2:18">
      <c r="B212" s="106"/>
      <c r="C212" s="43"/>
      <c r="D212" s="43" t="s">
        <v>75</v>
      </c>
      <c r="E212" s="106" t="s">
        <v>26</v>
      </c>
      <c r="F212" s="106"/>
      <c r="G212" s="106"/>
      <c r="H212" s="106"/>
      <c r="I212" s="106"/>
      <c r="J212" s="106"/>
      <c r="K212" s="106"/>
      <c r="L212" s="106"/>
      <c r="M212" s="106"/>
      <c r="N212" s="92" t="s">
        <v>27</v>
      </c>
      <c r="O212" s="5" t="s">
        <v>31</v>
      </c>
      <c r="P212" s="94" t="e">
        <f>SUMIFS(#REF!,#REF!,D212,#REF!,O212)</f>
        <v>#REF!</v>
      </c>
      <c r="Q212" s="43" t="s">
        <v>29</v>
      </c>
      <c r="R212" s="43"/>
    </row>
    <row r="213" ht="31.2" spans="2:18">
      <c r="B213" s="106"/>
      <c r="C213" s="43"/>
      <c r="D213" s="43" t="s">
        <v>75</v>
      </c>
      <c r="E213" s="106" t="s">
        <v>26</v>
      </c>
      <c r="F213" s="106"/>
      <c r="G213" s="106"/>
      <c r="H213" s="106"/>
      <c r="I213" s="106"/>
      <c r="J213" s="106"/>
      <c r="K213" s="106"/>
      <c r="L213" s="106"/>
      <c r="M213" s="106"/>
      <c r="N213" s="92" t="s">
        <v>27</v>
      </c>
      <c r="O213" s="5" t="s">
        <v>32</v>
      </c>
      <c r="P213" s="94" t="e">
        <f>SUMIFS(#REF!,#REF!,D213,#REF!,O213)</f>
        <v>#REF!</v>
      </c>
      <c r="Q213" s="43"/>
      <c r="R213" s="43"/>
    </row>
    <row r="214" ht="31.2" spans="2:18">
      <c r="B214" s="106"/>
      <c r="C214" s="43"/>
      <c r="D214" s="43" t="s">
        <v>75</v>
      </c>
      <c r="E214" s="106" t="s">
        <v>26</v>
      </c>
      <c r="F214" s="106"/>
      <c r="G214" s="106"/>
      <c r="H214" s="106"/>
      <c r="I214" s="106"/>
      <c r="J214" s="106"/>
      <c r="K214" s="106"/>
      <c r="L214" s="106"/>
      <c r="M214" s="106"/>
      <c r="N214" s="92" t="s">
        <v>27</v>
      </c>
      <c r="O214" s="5" t="s">
        <v>34</v>
      </c>
      <c r="P214" s="94" t="e">
        <f>SUMIFS(#REF!,#REF!,D214,#REF!,O214)</f>
        <v>#REF!</v>
      </c>
      <c r="Q214" s="43"/>
      <c r="R214" s="43"/>
    </row>
    <row r="215" ht="31.2" spans="2:18">
      <c r="B215" s="106"/>
      <c r="C215" s="43"/>
      <c r="D215" s="43" t="s">
        <v>75</v>
      </c>
      <c r="E215" s="106" t="s">
        <v>26</v>
      </c>
      <c r="F215" s="106"/>
      <c r="G215" s="106"/>
      <c r="H215" s="106"/>
      <c r="I215" s="106"/>
      <c r="J215" s="106"/>
      <c r="K215" s="106"/>
      <c r="L215" s="106"/>
      <c r="M215" s="106"/>
      <c r="N215" s="92" t="s">
        <v>27</v>
      </c>
      <c r="O215" s="5" t="s">
        <v>35</v>
      </c>
      <c r="P215" s="94" t="e">
        <f>SUMIFS(#REF!,#REF!,D215,#REF!,O215)</f>
        <v>#REF!</v>
      </c>
      <c r="Q215" s="43"/>
      <c r="R215" s="43"/>
    </row>
    <row r="216" ht="31.2" spans="2:18">
      <c r="B216" s="106"/>
      <c r="C216" s="43"/>
      <c r="D216" s="43" t="s">
        <v>75</v>
      </c>
      <c r="E216" s="106" t="s">
        <v>26</v>
      </c>
      <c r="F216" s="106"/>
      <c r="G216" s="106"/>
      <c r="H216" s="106"/>
      <c r="I216" s="106"/>
      <c r="J216" s="106"/>
      <c r="K216" s="106"/>
      <c r="L216" s="106"/>
      <c r="M216" s="106"/>
      <c r="N216" s="92" t="s">
        <v>27</v>
      </c>
      <c r="O216" s="5" t="s">
        <v>36</v>
      </c>
      <c r="P216" s="94" t="e">
        <f>SUMIFS(#REF!,#REF!,D216,#REF!,O216)</f>
        <v>#REF!</v>
      </c>
      <c r="Q216" s="43" t="s">
        <v>29</v>
      </c>
      <c r="R216" s="43"/>
    </row>
    <row r="217" ht="31.2" spans="2:18">
      <c r="B217" s="106"/>
      <c r="C217" s="43"/>
      <c r="D217" s="43" t="s">
        <v>75</v>
      </c>
      <c r="E217" s="106" t="s">
        <v>26</v>
      </c>
      <c r="F217" s="106"/>
      <c r="G217" s="106"/>
      <c r="H217" s="106"/>
      <c r="I217" s="106"/>
      <c r="J217" s="106"/>
      <c r="K217" s="106"/>
      <c r="L217" s="106"/>
      <c r="M217" s="106"/>
      <c r="N217" s="92" t="s">
        <v>27</v>
      </c>
      <c r="O217" s="5" t="s">
        <v>37</v>
      </c>
      <c r="P217" s="94" t="e">
        <f>SUMIFS(#REF!,#REF!,D217,#REF!,O217)</f>
        <v>#REF!</v>
      </c>
      <c r="Q217" s="43"/>
      <c r="R217" s="43"/>
    </row>
    <row r="218" ht="31.2" spans="2:18">
      <c r="B218" s="106"/>
      <c r="C218" s="43"/>
      <c r="D218" s="43" t="s">
        <v>75</v>
      </c>
      <c r="E218" s="106" t="s">
        <v>26</v>
      </c>
      <c r="F218" s="106"/>
      <c r="G218" s="106"/>
      <c r="H218" s="106"/>
      <c r="I218" s="106"/>
      <c r="J218" s="106"/>
      <c r="K218" s="106"/>
      <c r="L218" s="106"/>
      <c r="M218" s="106"/>
      <c r="N218" s="92" t="s">
        <v>27</v>
      </c>
      <c r="O218" s="5" t="s">
        <v>38</v>
      </c>
      <c r="P218" s="94" t="e">
        <f>SUMIFS(#REF!,#REF!,D218,#REF!,O218)</f>
        <v>#REF!</v>
      </c>
      <c r="Q218" s="43"/>
      <c r="R218" s="43"/>
    </row>
    <row r="219" ht="31.2" spans="2:18">
      <c r="B219" s="106"/>
      <c r="C219" s="43"/>
      <c r="D219" s="43" t="s">
        <v>75</v>
      </c>
      <c r="E219" s="106" t="s">
        <v>26</v>
      </c>
      <c r="F219" s="106"/>
      <c r="G219" s="106"/>
      <c r="H219" s="106"/>
      <c r="I219" s="106"/>
      <c r="J219" s="106"/>
      <c r="K219" s="106"/>
      <c r="L219" s="106"/>
      <c r="M219" s="106"/>
      <c r="N219" s="92" t="s">
        <v>27</v>
      </c>
      <c r="O219" s="5" t="s">
        <v>39</v>
      </c>
      <c r="P219" s="94" t="e">
        <f>SUMIFS(#REF!,#REF!,D219,#REF!,O219)</f>
        <v>#REF!</v>
      </c>
      <c r="Q219" s="43"/>
      <c r="R219" s="43"/>
    </row>
    <row r="220" ht="31.2" spans="2:18">
      <c r="B220" s="106"/>
      <c r="C220" s="43"/>
      <c r="D220" s="43" t="s">
        <v>75</v>
      </c>
      <c r="E220" s="106" t="s">
        <v>26</v>
      </c>
      <c r="F220" s="106"/>
      <c r="G220" s="106"/>
      <c r="H220" s="106"/>
      <c r="I220" s="106"/>
      <c r="J220" s="106"/>
      <c r="K220" s="106"/>
      <c r="L220" s="106"/>
      <c r="M220" s="106"/>
      <c r="N220" s="92" t="s">
        <v>27</v>
      </c>
      <c r="O220" s="5" t="s">
        <v>40</v>
      </c>
      <c r="P220" s="94" t="e">
        <f>SUMIFS(#REF!,#REF!,D220,#REF!,O220)</f>
        <v>#REF!</v>
      </c>
      <c r="Q220" s="43"/>
      <c r="R220" s="43"/>
    </row>
    <row r="221" ht="31.2" spans="2:18">
      <c r="B221" s="106"/>
      <c r="C221" s="43"/>
      <c r="D221" s="43" t="s">
        <v>75</v>
      </c>
      <c r="E221" s="106" t="s">
        <v>26</v>
      </c>
      <c r="F221" s="106"/>
      <c r="G221" s="106"/>
      <c r="H221" s="106"/>
      <c r="I221" s="106"/>
      <c r="J221" s="106"/>
      <c r="K221" s="106"/>
      <c r="L221" s="106"/>
      <c r="M221" s="106"/>
      <c r="N221" s="92" t="s">
        <v>27</v>
      </c>
      <c r="O221" s="5" t="s">
        <v>41</v>
      </c>
      <c r="P221" s="94" t="e">
        <f>SUMIFS(#REF!,#REF!,D221,#REF!,O221)</f>
        <v>#REF!</v>
      </c>
      <c r="Q221" s="43" t="s">
        <v>29</v>
      </c>
      <c r="R221" s="43"/>
    </row>
    <row r="222" ht="31.2" spans="2:18">
      <c r="B222" s="106"/>
      <c r="C222" s="43"/>
      <c r="D222" s="43" t="s">
        <v>75</v>
      </c>
      <c r="E222" s="106" t="s">
        <v>26</v>
      </c>
      <c r="F222" s="106"/>
      <c r="G222" s="106"/>
      <c r="H222" s="106"/>
      <c r="I222" s="106"/>
      <c r="J222" s="106"/>
      <c r="K222" s="106"/>
      <c r="L222" s="106"/>
      <c r="M222" s="106"/>
      <c r="N222" s="92" t="s">
        <v>27</v>
      </c>
      <c r="O222" s="5" t="s">
        <v>42</v>
      </c>
      <c r="P222" s="94" t="e">
        <f>SUMIFS(#REF!,#REF!,D222,#REF!,O222)</f>
        <v>#REF!</v>
      </c>
      <c r="Q222" s="43" t="s">
        <v>76</v>
      </c>
      <c r="R222" s="43"/>
    </row>
    <row r="223" ht="31.2" spans="2:18">
      <c r="B223" s="106"/>
      <c r="C223" s="43"/>
      <c r="D223" s="43" t="s">
        <v>75</v>
      </c>
      <c r="E223" s="106" t="s">
        <v>26</v>
      </c>
      <c r="F223" s="106"/>
      <c r="G223" s="106"/>
      <c r="H223" s="106"/>
      <c r="I223" s="106"/>
      <c r="J223" s="106"/>
      <c r="K223" s="106"/>
      <c r="L223" s="106"/>
      <c r="M223" s="106"/>
      <c r="N223" s="92" t="s">
        <v>27</v>
      </c>
      <c r="O223" s="5" t="s">
        <v>43</v>
      </c>
      <c r="P223" s="94" t="e">
        <f>SUMIFS(#REF!,#REF!,D223,#REF!,O223)</f>
        <v>#REF!</v>
      </c>
      <c r="Q223" s="43" t="s">
        <v>29</v>
      </c>
      <c r="R223" s="43"/>
    </row>
    <row r="224" ht="31.2" spans="2:18">
      <c r="B224" s="106"/>
      <c r="C224" s="43"/>
      <c r="D224" s="43" t="s">
        <v>75</v>
      </c>
      <c r="E224" s="106" t="s">
        <v>26</v>
      </c>
      <c r="F224" s="106"/>
      <c r="G224" s="106"/>
      <c r="H224" s="106"/>
      <c r="I224" s="106"/>
      <c r="J224" s="106"/>
      <c r="K224" s="106"/>
      <c r="L224" s="106"/>
      <c r="M224" s="106"/>
      <c r="N224" s="92" t="s">
        <v>44</v>
      </c>
      <c r="O224" s="5" t="s">
        <v>45</v>
      </c>
      <c r="P224" s="94" t="e">
        <f>SUMIFS(#REF!,#REF!,D224,#REF!,O224)</f>
        <v>#REF!</v>
      </c>
      <c r="Q224" s="43"/>
      <c r="R224" s="43"/>
    </row>
    <row r="225" ht="31.2" spans="2:18">
      <c r="B225" s="106"/>
      <c r="C225" s="43"/>
      <c r="D225" s="43" t="s">
        <v>75</v>
      </c>
      <c r="E225" s="106" t="s">
        <v>26</v>
      </c>
      <c r="F225" s="106"/>
      <c r="G225" s="106"/>
      <c r="H225" s="106"/>
      <c r="I225" s="106"/>
      <c r="J225" s="106"/>
      <c r="K225" s="106"/>
      <c r="L225" s="106"/>
      <c r="M225" s="106"/>
      <c r="N225" s="92" t="s">
        <v>44</v>
      </c>
      <c r="O225" s="5" t="s">
        <v>47</v>
      </c>
      <c r="P225" s="94" t="e">
        <f>SUMIFS(#REF!,#REF!,D225,#REF!,O225)</f>
        <v>#REF!</v>
      </c>
      <c r="Q225" s="43"/>
      <c r="R225" s="43"/>
    </row>
    <row r="226" ht="31.2" spans="2:18">
      <c r="B226" s="106"/>
      <c r="C226" s="43"/>
      <c r="D226" s="43" t="s">
        <v>75</v>
      </c>
      <c r="E226" s="106" t="s">
        <v>26</v>
      </c>
      <c r="F226" s="106"/>
      <c r="G226" s="106"/>
      <c r="H226" s="106"/>
      <c r="I226" s="106"/>
      <c r="J226" s="106"/>
      <c r="K226" s="106"/>
      <c r="L226" s="106"/>
      <c r="M226" s="106"/>
      <c r="N226" s="4" t="s">
        <v>48</v>
      </c>
      <c r="O226" s="4" t="s">
        <v>49</v>
      </c>
      <c r="P226" s="94" t="e">
        <f>SUMIFS(#REF!,#REF!,D226,#REF!,O226)</f>
        <v>#REF!</v>
      </c>
      <c r="Q226" s="43"/>
      <c r="R226" s="43"/>
    </row>
    <row r="227" ht="31.2" spans="2:18">
      <c r="B227" s="106"/>
      <c r="C227" s="43"/>
      <c r="D227" s="43" t="s">
        <v>75</v>
      </c>
      <c r="E227" s="106" t="s">
        <v>26</v>
      </c>
      <c r="F227" s="106"/>
      <c r="G227" s="106"/>
      <c r="H227" s="106"/>
      <c r="I227" s="106"/>
      <c r="J227" s="106"/>
      <c r="K227" s="106"/>
      <c r="L227" s="106"/>
      <c r="M227" s="106"/>
      <c r="N227" s="92" t="s">
        <v>50</v>
      </c>
      <c r="O227" s="5" t="s">
        <v>51</v>
      </c>
      <c r="P227" s="94" t="e">
        <f>SUMIFS(#REF!,#REF!,D227,#REF!,O227)</f>
        <v>#REF!</v>
      </c>
      <c r="Q227" s="43"/>
      <c r="R227" s="43"/>
    </row>
    <row r="228" ht="31.2" spans="2:18">
      <c r="B228" s="106"/>
      <c r="C228" s="43"/>
      <c r="D228" s="43" t="s">
        <v>75</v>
      </c>
      <c r="E228" s="106" t="s">
        <v>26</v>
      </c>
      <c r="F228" s="106"/>
      <c r="G228" s="106"/>
      <c r="H228" s="106"/>
      <c r="I228" s="106"/>
      <c r="J228" s="106"/>
      <c r="K228" s="106"/>
      <c r="L228" s="106"/>
      <c r="M228" s="106"/>
      <c r="N228" s="92" t="s">
        <v>50</v>
      </c>
      <c r="O228" s="5" t="s">
        <v>52</v>
      </c>
      <c r="P228" s="94" t="e">
        <f>SUMIFS(#REF!,#REF!,D228,#REF!,O228)</f>
        <v>#REF!</v>
      </c>
      <c r="Q228" s="43"/>
      <c r="R228" s="43"/>
    </row>
    <row r="229" ht="31.2" spans="2:18">
      <c r="B229" s="106"/>
      <c r="C229" s="43"/>
      <c r="D229" s="43" t="s">
        <v>75</v>
      </c>
      <c r="E229" s="106" t="s">
        <v>26</v>
      </c>
      <c r="F229" s="106"/>
      <c r="G229" s="106"/>
      <c r="H229" s="106"/>
      <c r="I229" s="106"/>
      <c r="J229" s="106"/>
      <c r="K229" s="106"/>
      <c r="L229" s="106"/>
      <c r="M229" s="106"/>
      <c r="N229" s="92" t="s">
        <v>50</v>
      </c>
      <c r="O229" s="5" t="s">
        <v>54</v>
      </c>
      <c r="P229" s="94" t="e">
        <f>SUMIFS(#REF!,#REF!,D229,#REF!,O229)</f>
        <v>#REF!</v>
      </c>
      <c r="Q229" s="43" t="s">
        <v>55</v>
      </c>
      <c r="R229" s="43"/>
    </row>
    <row r="230" ht="31.2" spans="2:18">
      <c r="B230" s="106"/>
      <c r="C230" s="43"/>
      <c r="D230" s="43" t="s">
        <v>75</v>
      </c>
      <c r="E230" s="106" t="s">
        <v>26</v>
      </c>
      <c r="F230" s="106"/>
      <c r="G230" s="106"/>
      <c r="H230" s="106"/>
      <c r="I230" s="106"/>
      <c r="J230" s="106"/>
      <c r="K230" s="106"/>
      <c r="L230" s="106"/>
      <c r="M230" s="106"/>
      <c r="N230" s="92" t="s">
        <v>50</v>
      </c>
      <c r="O230" s="5" t="s">
        <v>56</v>
      </c>
      <c r="P230" s="94" t="e">
        <f>SUMIFS(#REF!,#REF!,D230,#REF!,O230)</f>
        <v>#REF!</v>
      </c>
      <c r="Q230" s="43"/>
      <c r="R230" s="43"/>
    </row>
    <row r="231" ht="31.2" spans="2:18">
      <c r="B231" s="106"/>
      <c r="C231" s="43"/>
      <c r="D231" s="43" t="s">
        <v>75</v>
      </c>
      <c r="E231" s="106" t="s">
        <v>26</v>
      </c>
      <c r="F231" s="106"/>
      <c r="G231" s="106"/>
      <c r="H231" s="106"/>
      <c r="I231" s="106"/>
      <c r="J231" s="106"/>
      <c r="K231" s="106"/>
      <c r="L231" s="106"/>
      <c r="M231" s="106"/>
      <c r="N231" s="92" t="s">
        <v>50</v>
      </c>
      <c r="O231" s="5" t="s">
        <v>57</v>
      </c>
      <c r="P231" s="94" t="e">
        <f>SUMIFS(#REF!,#REF!,D231,#REF!,O231)</f>
        <v>#REF!</v>
      </c>
      <c r="Q231" s="43"/>
      <c r="R231" s="43"/>
    </row>
    <row r="232" ht="31.2" spans="2:18">
      <c r="B232" s="106"/>
      <c r="C232" s="43"/>
      <c r="D232" s="43" t="s">
        <v>75</v>
      </c>
      <c r="E232" s="106" t="s">
        <v>26</v>
      </c>
      <c r="F232" s="106"/>
      <c r="G232" s="106"/>
      <c r="H232" s="106"/>
      <c r="I232" s="106"/>
      <c r="J232" s="106"/>
      <c r="K232" s="106"/>
      <c r="L232" s="106"/>
      <c r="M232" s="106"/>
      <c r="N232" s="92" t="s">
        <v>50</v>
      </c>
      <c r="O232" s="5" t="s">
        <v>58</v>
      </c>
      <c r="P232" s="94" t="e">
        <f>SUMIFS(#REF!,#REF!,D232,#REF!,O232)</f>
        <v>#REF!</v>
      </c>
      <c r="Q232" s="43"/>
      <c r="R232" s="43"/>
    </row>
    <row r="233" ht="31.2" spans="2:18">
      <c r="B233" s="106"/>
      <c r="C233" s="43"/>
      <c r="D233" s="43" t="s">
        <v>75</v>
      </c>
      <c r="E233" s="106" t="s">
        <v>26</v>
      </c>
      <c r="F233" s="106"/>
      <c r="G233" s="106"/>
      <c r="H233" s="106"/>
      <c r="I233" s="106"/>
      <c r="J233" s="106"/>
      <c r="K233" s="106"/>
      <c r="L233" s="106"/>
      <c r="M233" s="106"/>
      <c r="N233" s="4" t="s">
        <v>59</v>
      </c>
      <c r="O233" s="4" t="s">
        <v>60</v>
      </c>
      <c r="P233" s="94" t="e">
        <f>SUMIFS(#REF!,#REF!,D233,#REF!,O233)</f>
        <v>#REF!</v>
      </c>
      <c r="Q233" s="43"/>
      <c r="R233" s="43"/>
    </row>
    <row r="234" ht="31.2" spans="2:18">
      <c r="B234" s="106"/>
      <c r="C234" s="43"/>
      <c r="D234" s="43" t="s">
        <v>75</v>
      </c>
      <c r="E234" s="106" t="s">
        <v>26</v>
      </c>
      <c r="F234" s="106"/>
      <c r="G234" s="106"/>
      <c r="H234" s="106"/>
      <c r="I234" s="106"/>
      <c r="J234" s="106"/>
      <c r="K234" s="106"/>
      <c r="L234" s="106"/>
      <c r="M234" s="106"/>
      <c r="N234" s="4" t="s">
        <v>59</v>
      </c>
      <c r="O234" s="4" t="s">
        <v>57</v>
      </c>
      <c r="P234" s="94" t="e">
        <f>SUMIFS(#REF!,#REF!,D234,#REF!,O234)</f>
        <v>#REF!</v>
      </c>
      <c r="Q234" s="43"/>
      <c r="R234" s="43"/>
    </row>
    <row r="235" ht="31.2" spans="2:18">
      <c r="B235" s="106"/>
      <c r="C235" s="43" t="s">
        <v>74</v>
      </c>
      <c r="D235" s="43" t="s">
        <v>77</v>
      </c>
      <c r="E235" s="106" t="s">
        <v>26</v>
      </c>
      <c r="F235" s="106">
        <v>830.33</v>
      </c>
      <c r="G235" s="106"/>
      <c r="H235" s="106"/>
      <c r="I235" s="106">
        <v>830.33</v>
      </c>
      <c r="J235" s="106"/>
      <c r="K235" s="106"/>
      <c r="L235" s="106">
        <v>830.33</v>
      </c>
      <c r="M235" s="106"/>
      <c r="N235" s="92" t="s">
        <v>27</v>
      </c>
      <c r="O235" s="5" t="s">
        <v>28</v>
      </c>
      <c r="P235" s="94" t="e">
        <f>SUMIFS(#REF!,#REF!,D235,#REF!,O235)</f>
        <v>#REF!</v>
      </c>
      <c r="Q235" s="43" t="s">
        <v>29</v>
      </c>
      <c r="R235" s="43"/>
    </row>
    <row r="236" ht="31.2" spans="2:18">
      <c r="B236" s="106"/>
      <c r="C236" s="43"/>
      <c r="D236" s="43" t="s">
        <v>77</v>
      </c>
      <c r="E236" s="106" t="s">
        <v>26</v>
      </c>
      <c r="F236" s="106"/>
      <c r="G236" s="106"/>
      <c r="H236" s="106"/>
      <c r="I236" s="106"/>
      <c r="J236" s="106"/>
      <c r="K236" s="106"/>
      <c r="L236" s="106"/>
      <c r="M236" s="106"/>
      <c r="N236" s="92" t="s">
        <v>27</v>
      </c>
      <c r="O236" s="5" t="s">
        <v>30</v>
      </c>
      <c r="P236" s="94" t="e">
        <f>SUMIFS(#REF!,#REF!,D236,#REF!,O236)</f>
        <v>#REF!</v>
      </c>
      <c r="Q236" s="43" t="s">
        <v>29</v>
      </c>
      <c r="R236" s="43"/>
    </row>
    <row r="237" ht="31.2" spans="2:18">
      <c r="B237" s="106"/>
      <c r="C237" s="43"/>
      <c r="D237" s="43" t="s">
        <v>77</v>
      </c>
      <c r="E237" s="106" t="s">
        <v>26</v>
      </c>
      <c r="F237" s="106"/>
      <c r="G237" s="106"/>
      <c r="H237" s="106"/>
      <c r="I237" s="106"/>
      <c r="J237" s="106"/>
      <c r="K237" s="106"/>
      <c r="L237" s="106"/>
      <c r="M237" s="106"/>
      <c r="N237" s="92" t="s">
        <v>27</v>
      </c>
      <c r="O237" s="5" t="s">
        <v>31</v>
      </c>
      <c r="P237" s="94" t="e">
        <f>SUMIFS(#REF!,#REF!,D237,#REF!,O237)</f>
        <v>#REF!</v>
      </c>
      <c r="Q237" s="43"/>
      <c r="R237" s="43"/>
    </row>
    <row r="238" ht="31.2" spans="2:18">
      <c r="B238" s="106"/>
      <c r="C238" s="43"/>
      <c r="D238" s="43" t="s">
        <v>77</v>
      </c>
      <c r="E238" s="106" t="s">
        <v>26</v>
      </c>
      <c r="F238" s="106"/>
      <c r="G238" s="106"/>
      <c r="H238" s="106"/>
      <c r="I238" s="106"/>
      <c r="J238" s="106"/>
      <c r="K238" s="106"/>
      <c r="L238" s="106"/>
      <c r="M238" s="106"/>
      <c r="N238" s="92" t="s">
        <v>27</v>
      </c>
      <c r="O238" s="5" t="s">
        <v>32</v>
      </c>
      <c r="P238" s="94" t="e">
        <f>SUMIFS(#REF!,#REF!,D238,#REF!,O238)</f>
        <v>#REF!</v>
      </c>
      <c r="Q238" s="43" t="s">
        <v>33</v>
      </c>
      <c r="R238" s="43"/>
    </row>
    <row r="239" ht="31.2" spans="2:18">
      <c r="B239" s="106"/>
      <c r="C239" s="43"/>
      <c r="D239" s="43" t="s">
        <v>77</v>
      </c>
      <c r="E239" s="106" t="s">
        <v>26</v>
      </c>
      <c r="F239" s="106"/>
      <c r="G239" s="106"/>
      <c r="H239" s="106"/>
      <c r="I239" s="106"/>
      <c r="J239" s="106"/>
      <c r="K239" s="106"/>
      <c r="L239" s="106"/>
      <c r="M239" s="106"/>
      <c r="N239" s="92" t="s">
        <v>27</v>
      </c>
      <c r="O239" s="5" t="s">
        <v>34</v>
      </c>
      <c r="P239" s="94" t="e">
        <f>SUMIFS(#REF!,#REF!,D239,#REF!,O239)</f>
        <v>#REF!</v>
      </c>
      <c r="Q239" s="43" t="s">
        <v>29</v>
      </c>
      <c r="R239" s="43"/>
    </row>
    <row r="240" ht="31.2" spans="2:18">
      <c r="B240" s="106"/>
      <c r="C240" s="43"/>
      <c r="D240" s="43" t="s">
        <v>77</v>
      </c>
      <c r="E240" s="106" t="s">
        <v>26</v>
      </c>
      <c r="F240" s="106"/>
      <c r="G240" s="106"/>
      <c r="H240" s="106"/>
      <c r="I240" s="106"/>
      <c r="J240" s="106"/>
      <c r="K240" s="106"/>
      <c r="L240" s="106"/>
      <c r="M240" s="106"/>
      <c r="N240" s="92" t="s">
        <v>27</v>
      </c>
      <c r="O240" s="5" t="s">
        <v>35</v>
      </c>
      <c r="P240" s="94" t="e">
        <f>SUMIFS(#REF!,#REF!,D240,#REF!,O240)</f>
        <v>#REF!</v>
      </c>
      <c r="Q240" s="43" t="s">
        <v>29</v>
      </c>
      <c r="R240" s="43"/>
    </row>
    <row r="241" ht="31.2" spans="2:18">
      <c r="B241" s="106"/>
      <c r="C241" s="43"/>
      <c r="D241" s="43" t="s">
        <v>77</v>
      </c>
      <c r="E241" s="106" t="s">
        <v>26</v>
      </c>
      <c r="F241" s="106"/>
      <c r="G241" s="106"/>
      <c r="H241" s="106"/>
      <c r="I241" s="106"/>
      <c r="J241" s="106"/>
      <c r="K241" s="106"/>
      <c r="L241" s="106"/>
      <c r="M241" s="106"/>
      <c r="N241" s="92" t="s">
        <v>27</v>
      </c>
      <c r="O241" s="5" t="s">
        <v>36</v>
      </c>
      <c r="P241" s="94" t="e">
        <f>SUMIFS(#REF!,#REF!,D241,#REF!,O241)</f>
        <v>#REF!</v>
      </c>
      <c r="Q241" s="43" t="s">
        <v>29</v>
      </c>
      <c r="R241" s="43"/>
    </row>
    <row r="242" ht="31.2" spans="2:18">
      <c r="B242" s="106"/>
      <c r="C242" s="43"/>
      <c r="D242" s="43" t="s">
        <v>77</v>
      </c>
      <c r="E242" s="106" t="s">
        <v>26</v>
      </c>
      <c r="F242" s="106"/>
      <c r="G242" s="106"/>
      <c r="H242" s="106"/>
      <c r="I242" s="106"/>
      <c r="J242" s="106"/>
      <c r="K242" s="106"/>
      <c r="L242" s="106"/>
      <c r="M242" s="106"/>
      <c r="N242" s="92" t="s">
        <v>27</v>
      </c>
      <c r="O242" s="5" t="s">
        <v>37</v>
      </c>
      <c r="P242" s="94" t="e">
        <f>SUMIFS(#REF!,#REF!,D242,#REF!,O242)</f>
        <v>#REF!</v>
      </c>
      <c r="Q242" s="43" t="s">
        <v>29</v>
      </c>
      <c r="R242" s="43"/>
    </row>
    <row r="243" ht="31.2" spans="2:18">
      <c r="B243" s="106"/>
      <c r="C243" s="43"/>
      <c r="D243" s="43" t="s">
        <v>77</v>
      </c>
      <c r="E243" s="106" t="s">
        <v>26</v>
      </c>
      <c r="F243" s="106"/>
      <c r="G243" s="106"/>
      <c r="H243" s="106"/>
      <c r="I243" s="106"/>
      <c r="J243" s="106"/>
      <c r="K243" s="106"/>
      <c r="L243" s="106"/>
      <c r="M243" s="106"/>
      <c r="N243" s="92" t="s">
        <v>27</v>
      </c>
      <c r="O243" s="5" t="s">
        <v>38</v>
      </c>
      <c r="P243" s="94" t="e">
        <f>SUMIFS(#REF!,#REF!,D243,#REF!,O243)</f>
        <v>#REF!</v>
      </c>
      <c r="Q243" s="43" t="s">
        <v>29</v>
      </c>
      <c r="R243" s="43"/>
    </row>
    <row r="244" ht="31.2" spans="2:18">
      <c r="B244" s="106"/>
      <c r="C244" s="43"/>
      <c r="D244" s="43" t="s">
        <v>77</v>
      </c>
      <c r="E244" s="106" t="s">
        <v>26</v>
      </c>
      <c r="F244" s="106"/>
      <c r="G244" s="106"/>
      <c r="H244" s="106"/>
      <c r="I244" s="106"/>
      <c r="J244" s="106"/>
      <c r="K244" s="106"/>
      <c r="L244" s="106"/>
      <c r="M244" s="106"/>
      <c r="N244" s="92" t="s">
        <v>27</v>
      </c>
      <c r="O244" s="5" t="s">
        <v>39</v>
      </c>
      <c r="P244" s="94" t="e">
        <f>SUMIFS(#REF!,#REF!,D244,#REF!,O244)</f>
        <v>#REF!</v>
      </c>
      <c r="Q244" s="43"/>
      <c r="R244" s="43"/>
    </row>
    <row r="245" ht="31.2" spans="2:18">
      <c r="B245" s="106"/>
      <c r="C245" s="43"/>
      <c r="D245" s="43" t="s">
        <v>77</v>
      </c>
      <c r="E245" s="106" t="s">
        <v>26</v>
      </c>
      <c r="F245" s="106"/>
      <c r="G245" s="106"/>
      <c r="H245" s="106"/>
      <c r="I245" s="106"/>
      <c r="J245" s="106"/>
      <c r="K245" s="106"/>
      <c r="L245" s="106"/>
      <c r="M245" s="106"/>
      <c r="N245" s="92" t="s">
        <v>27</v>
      </c>
      <c r="O245" s="5" t="s">
        <v>40</v>
      </c>
      <c r="P245" s="94" t="e">
        <f>SUMIFS(#REF!,#REF!,D245,#REF!,O245)</f>
        <v>#REF!</v>
      </c>
      <c r="Q245" s="43"/>
      <c r="R245" s="43"/>
    </row>
    <row r="246" ht="31.2" spans="2:18">
      <c r="B246" s="106"/>
      <c r="C246" s="43"/>
      <c r="D246" s="43" t="s">
        <v>77</v>
      </c>
      <c r="E246" s="106" t="s">
        <v>26</v>
      </c>
      <c r="F246" s="106"/>
      <c r="G246" s="106"/>
      <c r="H246" s="106"/>
      <c r="I246" s="106"/>
      <c r="J246" s="106"/>
      <c r="K246" s="106"/>
      <c r="L246" s="106"/>
      <c r="M246" s="106"/>
      <c r="N246" s="92" t="s">
        <v>27</v>
      </c>
      <c r="O246" s="5" t="s">
        <v>41</v>
      </c>
      <c r="P246" s="94" t="e">
        <f>SUMIFS(#REF!,#REF!,D246,#REF!,O246)</f>
        <v>#REF!</v>
      </c>
      <c r="Q246" s="43"/>
      <c r="R246" s="43"/>
    </row>
    <row r="247" ht="31.2" spans="2:18">
      <c r="B247" s="106"/>
      <c r="C247" s="43"/>
      <c r="D247" s="43" t="s">
        <v>77</v>
      </c>
      <c r="E247" s="106" t="s">
        <v>26</v>
      </c>
      <c r="F247" s="106"/>
      <c r="G247" s="106"/>
      <c r="H247" s="106"/>
      <c r="I247" s="106"/>
      <c r="J247" s="106"/>
      <c r="K247" s="106"/>
      <c r="L247" s="106"/>
      <c r="M247" s="106"/>
      <c r="N247" s="92" t="s">
        <v>27</v>
      </c>
      <c r="O247" s="5" t="s">
        <v>42</v>
      </c>
      <c r="P247" s="94" t="e">
        <f>SUMIFS(#REF!,#REF!,D247,#REF!,O247)</f>
        <v>#REF!</v>
      </c>
      <c r="Q247" s="43"/>
      <c r="R247" s="43"/>
    </row>
    <row r="248" ht="31.2" spans="2:18">
      <c r="B248" s="106"/>
      <c r="C248" s="43"/>
      <c r="D248" s="43" t="s">
        <v>77</v>
      </c>
      <c r="E248" s="106" t="s">
        <v>26</v>
      </c>
      <c r="F248" s="106"/>
      <c r="G248" s="106"/>
      <c r="H248" s="106"/>
      <c r="I248" s="106"/>
      <c r="J248" s="106"/>
      <c r="K248" s="106"/>
      <c r="L248" s="106"/>
      <c r="M248" s="106"/>
      <c r="N248" s="92" t="s">
        <v>27</v>
      </c>
      <c r="O248" s="5" t="s">
        <v>43</v>
      </c>
      <c r="P248" s="94" t="e">
        <f>SUMIFS(#REF!,#REF!,D248,#REF!,O248)</f>
        <v>#REF!</v>
      </c>
      <c r="Q248" s="43" t="s">
        <v>29</v>
      </c>
      <c r="R248" s="43"/>
    </row>
    <row r="249" ht="31.2" spans="2:18">
      <c r="B249" s="106"/>
      <c r="C249" s="43"/>
      <c r="D249" s="43" t="s">
        <v>77</v>
      </c>
      <c r="E249" s="106" t="s">
        <v>26</v>
      </c>
      <c r="F249" s="106"/>
      <c r="G249" s="106"/>
      <c r="H249" s="106"/>
      <c r="I249" s="106"/>
      <c r="J249" s="106"/>
      <c r="K249" s="106"/>
      <c r="L249" s="106"/>
      <c r="M249" s="106"/>
      <c r="N249" s="92" t="s">
        <v>44</v>
      </c>
      <c r="O249" s="5" t="s">
        <v>45</v>
      </c>
      <c r="P249" s="94" t="e">
        <f>SUMIFS(#REF!,#REF!,D249,#REF!,O249)</f>
        <v>#REF!</v>
      </c>
      <c r="Q249" s="43"/>
      <c r="R249" s="43"/>
    </row>
    <row r="250" ht="31.2" spans="2:18">
      <c r="B250" s="106"/>
      <c r="C250" s="43"/>
      <c r="D250" s="43" t="s">
        <v>77</v>
      </c>
      <c r="E250" s="106" t="s">
        <v>26</v>
      </c>
      <c r="F250" s="106"/>
      <c r="G250" s="106"/>
      <c r="H250" s="106"/>
      <c r="I250" s="106"/>
      <c r="J250" s="106"/>
      <c r="K250" s="106"/>
      <c r="L250" s="106"/>
      <c r="M250" s="106"/>
      <c r="N250" s="92" t="s">
        <v>44</v>
      </c>
      <c r="O250" s="5" t="s">
        <v>47</v>
      </c>
      <c r="P250" s="94" t="e">
        <f>SUMIFS(#REF!,#REF!,D250,#REF!,O250)</f>
        <v>#REF!</v>
      </c>
      <c r="Q250" s="43"/>
      <c r="R250" s="43"/>
    </row>
    <row r="251" ht="31.2" spans="2:18">
      <c r="B251" s="106"/>
      <c r="C251" s="43"/>
      <c r="D251" s="43" t="s">
        <v>77</v>
      </c>
      <c r="E251" s="106" t="s">
        <v>26</v>
      </c>
      <c r="F251" s="106"/>
      <c r="G251" s="106"/>
      <c r="H251" s="106"/>
      <c r="I251" s="106"/>
      <c r="J251" s="106"/>
      <c r="K251" s="106"/>
      <c r="L251" s="106"/>
      <c r="M251" s="106"/>
      <c r="N251" s="4" t="s">
        <v>48</v>
      </c>
      <c r="O251" s="4" t="s">
        <v>49</v>
      </c>
      <c r="P251" s="94" t="e">
        <f>SUMIFS(#REF!,#REF!,D251,#REF!,O251)</f>
        <v>#REF!</v>
      </c>
      <c r="Q251" s="43"/>
      <c r="R251" s="43"/>
    </row>
    <row r="252" ht="31.2" spans="2:18">
      <c r="B252" s="106"/>
      <c r="C252" s="43"/>
      <c r="D252" s="43" t="s">
        <v>77</v>
      </c>
      <c r="E252" s="106" t="s">
        <v>26</v>
      </c>
      <c r="F252" s="106"/>
      <c r="G252" s="106"/>
      <c r="H252" s="106"/>
      <c r="I252" s="106"/>
      <c r="J252" s="106"/>
      <c r="K252" s="106"/>
      <c r="L252" s="106"/>
      <c r="M252" s="106"/>
      <c r="N252" s="92" t="s">
        <v>50</v>
      </c>
      <c r="O252" s="5" t="s">
        <v>51</v>
      </c>
      <c r="P252" s="94" t="e">
        <f>SUMIFS(#REF!,#REF!,D252,#REF!,O252)</f>
        <v>#REF!</v>
      </c>
      <c r="Q252" s="43"/>
      <c r="R252" s="43"/>
    </row>
    <row r="253" ht="31.2" spans="2:18">
      <c r="B253" s="106"/>
      <c r="C253" s="43"/>
      <c r="D253" s="43" t="s">
        <v>77</v>
      </c>
      <c r="E253" s="106" t="s">
        <v>26</v>
      </c>
      <c r="F253" s="106"/>
      <c r="G253" s="106"/>
      <c r="H253" s="106"/>
      <c r="I253" s="106"/>
      <c r="J253" s="106"/>
      <c r="K253" s="106"/>
      <c r="L253" s="106"/>
      <c r="M253" s="106"/>
      <c r="N253" s="92" t="s">
        <v>50</v>
      </c>
      <c r="O253" s="5" t="s">
        <v>52</v>
      </c>
      <c r="P253" s="94" t="e">
        <f>SUMIFS(#REF!,#REF!,D253,#REF!,O253)</f>
        <v>#REF!</v>
      </c>
      <c r="Q253" s="43" t="s">
        <v>65</v>
      </c>
      <c r="R253" s="43"/>
    </row>
    <row r="254" ht="31.2" spans="2:18">
      <c r="B254" s="106"/>
      <c r="C254" s="43"/>
      <c r="D254" s="43" t="s">
        <v>77</v>
      </c>
      <c r="E254" s="106" t="s">
        <v>26</v>
      </c>
      <c r="F254" s="106"/>
      <c r="G254" s="106"/>
      <c r="H254" s="106"/>
      <c r="I254" s="106"/>
      <c r="J254" s="106"/>
      <c r="K254" s="106"/>
      <c r="L254" s="106"/>
      <c r="M254" s="106"/>
      <c r="N254" s="92" t="s">
        <v>50</v>
      </c>
      <c r="O254" s="5" t="s">
        <v>54</v>
      </c>
      <c r="P254" s="94" t="e">
        <f>SUMIFS(#REF!,#REF!,D254,#REF!,O254)</f>
        <v>#REF!</v>
      </c>
      <c r="Q254" s="43"/>
      <c r="R254" s="43"/>
    </row>
    <row r="255" ht="31.2" spans="2:18">
      <c r="B255" s="106"/>
      <c r="C255" s="43"/>
      <c r="D255" s="43" t="s">
        <v>77</v>
      </c>
      <c r="E255" s="106" t="s">
        <v>26</v>
      </c>
      <c r="F255" s="106"/>
      <c r="G255" s="106"/>
      <c r="H255" s="106"/>
      <c r="I255" s="106"/>
      <c r="J255" s="106"/>
      <c r="K255" s="106"/>
      <c r="L255" s="106"/>
      <c r="M255" s="106"/>
      <c r="N255" s="92" t="s">
        <v>50</v>
      </c>
      <c r="O255" s="5" t="s">
        <v>56</v>
      </c>
      <c r="P255" s="94" t="e">
        <f>SUMIFS(#REF!,#REF!,D255,#REF!,O255)</f>
        <v>#REF!</v>
      </c>
      <c r="Q255" s="43" t="s">
        <v>29</v>
      </c>
      <c r="R255" s="43"/>
    </row>
    <row r="256" ht="31.2" spans="2:18">
      <c r="B256" s="106"/>
      <c r="C256" s="43"/>
      <c r="D256" s="43" t="s">
        <v>77</v>
      </c>
      <c r="E256" s="106" t="s">
        <v>26</v>
      </c>
      <c r="F256" s="106"/>
      <c r="G256" s="106"/>
      <c r="H256" s="106"/>
      <c r="I256" s="106"/>
      <c r="J256" s="106"/>
      <c r="K256" s="106"/>
      <c r="L256" s="106"/>
      <c r="M256" s="106"/>
      <c r="N256" s="92" t="s">
        <v>50</v>
      </c>
      <c r="O256" s="5" t="s">
        <v>57</v>
      </c>
      <c r="P256" s="94" t="e">
        <f>SUMIFS(#REF!,#REF!,D256,#REF!,O256)</f>
        <v>#REF!</v>
      </c>
      <c r="Q256" s="43"/>
      <c r="R256" s="43"/>
    </row>
    <row r="257" ht="31.2" spans="2:18">
      <c r="B257" s="106"/>
      <c r="C257" s="43"/>
      <c r="D257" s="43" t="s">
        <v>77</v>
      </c>
      <c r="E257" s="106" t="s">
        <v>26</v>
      </c>
      <c r="F257" s="106"/>
      <c r="G257" s="106"/>
      <c r="H257" s="106"/>
      <c r="I257" s="106"/>
      <c r="J257" s="106"/>
      <c r="K257" s="106"/>
      <c r="L257" s="106"/>
      <c r="M257" s="106"/>
      <c r="N257" s="92" t="s">
        <v>50</v>
      </c>
      <c r="O257" s="5" t="s">
        <v>58</v>
      </c>
      <c r="P257" s="94" t="e">
        <f>SUMIFS(#REF!,#REF!,D257,#REF!,O257)</f>
        <v>#REF!</v>
      </c>
      <c r="Q257" s="43"/>
      <c r="R257" s="43"/>
    </row>
    <row r="258" ht="31.2" spans="2:18">
      <c r="B258" s="106"/>
      <c r="C258" s="43"/>
      <c r="D258" s="43" t="s">
        <v>77</v>
      </c>
      <c r="E258" s="106" t="s">
        <v>26</v>
      </c>
      <c r="F258" s="106"/>
      <c r="G258" s="106"/>
      <c r="H258" s="106"/>
      <c r="I258" s="106"/>
      <c r="J258" s="106"/>
      <c r="K258" s="106"/>
      <c r="L258" s="106"/>
      <c r="M258" s="106"/>
      <c r="N258" s="4" t="s">
        <v>59</v>
      </c>
      <c r="O258" s="4" t="s">
        <v>60</v>
      </c>
      <c r="P258" s="94" t="e">
        <f>SUMIFS(#REF!,#REF!,D258,#REF!,O258)</f>
        <v>#REF!</v>
      </c>
      <c r="Q258" s="43"/>
      <c r="R258" s="43"/>
    </row>
    <row r="259" ht="31.2" spans="2:18">
      <c r="B259" s="106"/>
      <c r="C259" s="43"/>
      <c r="D259" s="43" t="s">
        <v>77</v>
      </c>
      <c r="E259" s="106" t="s">
        <v>26</v>
      </c>
      <c r="F259" s="106"/>
      <c r="G259" s="106"/>
      <c r="H259" s="106"/>
      <c r="I259" s="106"/>
      <c r="J259" s="106"/>
      <c r="K259" s="106"/>
      <c r="L259" s="106"/>
      <c r="M259" s="106"/>
      <c r="N259" s="4" t="s">
        <v>59</v>
      </c>
      <c r="O259" s="4" t="s">
        <v>57</v>
      </c>
      <c r="P259" s="94" t="e">
        <f>SUMIFS(#REF!,#REF!,D259,#REF!,O259)</f>
        <v>#REF!</v>
      </c>
      <c r="Q259" s="43"/>
      <c r="R259" s="43"/>
    </row>
  </sheetData>
  <mergeCells count="121">
    <mergeCell ref="A2:R2"/>
    <mergeCell ref="A3:R3"/>
    <mergeCell ref="A4:G4"/>
    <mergeCell ref="N4:R4"/>
    <mergeCell ref="A7:E7"/>
    <mergeCell ref="A5:A6"/>
    <mergeCell ref="B5:B6"/>
    <mergeCell ref="B8:B33"/>
    <mergeCell ref="B34:B58"/>
    <mergeCell ref="B59:B83"/>
    <mergeCell ref="B84:B108"/>
    <mergeCell ref="B109:B133"/>
    <mergeCell ref="B134:B159"/>
    <mergeCell ref="B160:B184"/>
    <mergeCell ref="B185:B209"/>
    <mergeCell ref="B210:B234"/>
    <mergeCell ref="B235:B259"/>
    <mergeCell ref="C5:C6"/>
    <mergeCell ref="C8:C33"/>
    <mergeCell ref="C34:C58"/>
    <mergeCell ref="C59:C83"/>
    <mergeCell ref="C84:C108"/>
    <mergeCell ref="C109:C133"/>
    <mergeCell ref="C134:C159"/>
    <mergeCell ref="C160:C184"/>
    <mergeCell ref="C185:C209"/>
    <mergeCell ref="C210:C234"/>
    <mergeCell ref="C235:C259"/>
    <mergeCell ref="D5:D6"/>
    <mergeCell ref="E5:E6"/>
    <mergeCell ref="E8:E33"/>
    <mergeCell ref="E34:E58"/>
    <mergeCell ref="E59:E83"/>
    <mergeCell ref="E84:E108"/>
    <mergeCell ref="E109:E133"/>
    <mergeCell ref="E134:E159"/>
    <mergeCell ref="E160:E184"/>
    <mergeCell ref="E185:E209"/>
    <mergeCell ref="E210:E234"/>
    <mergeCell ref="E235:E259"/>
    <mergeCell ref="F5:F6"/>
    <mergeCell ref="F8:F33"/>
    <mergeCell ref="F34:F58"/>
    <mergeCell ref="F59:F83"/>
    <mergeCell ref="F84:F108"/>
    <mergeCell ref="F109:F133"/>
    <mergeCell ref="F134:F159"/>
    <mergeCell ref="F160:F184"/>
    <mergeCell ref="F185:F209"/>
    <mergeCell ref="F210:F234"/>
    <mergeCell ref="F235:F259"/>
    <mergeCell ref="G84:G108"/>
    <mergeCell ref="G109:G133"/>
    <mergeCell ref="G134:G159"/>
    <mergeCell ref="G160:G184"/>
    <mergeCell ref="G185:G209"/>
    <mergeCell ref="G210:G234"/>
    <mergeCell ref="G235:G259"/>
    <mergeCell ref="H84:H108"/>
    <mergeCell ref="H109:H133"/>
    <mergeCell ref="H134:H159"/>
    <mergeCell ref="H160:H184"/>
    <mergeCell ref="H185:H209"/>
    <mergeCell ref="H210:H234"/>
    <mergeCell ref="H235:H259"/>
    <mergeCell ref="I8:I33"/>
    <mergeCell ref="I34:I58"/>
    <mergeCell ref="I59:I83"/>
    <mergeCell ref="I84:I108"/>
    <mergeCell ref="I109:I133"/>
    <mergeCell ref="I134:I159"/>
    <mergeCell ref="I160:I184"/>
    <mergeCell ref="I185:I209"/>
    <mergeCell ref="I210:I234"/>
    <mergeCell ref="I235:I259"/>
    <mergeCell ref="J8:J33"/>
    <mergeCell ref="J34:J58"/>
    <mergeCell ref="J59:J83"/>
    <mergeCell ref="J84:J108"/>
    <mergeCell ref="J109:J133"/>
    <mergeCell ref="J134:J159"/>
    <mergeCell ref="J160:J184"/>
    <mergeCell ref="J185:J209"/>
    <mergeCell ref="J210:J234"/>
    <mergeCell ref="J235:J259"/>
    <mergeCell ref="K8:K33"/>
    <mergeCell ref="K34:K58"/>
    <mergeCell ref="K59:K83"/>
    <mergeCell ref="K84:K108"/>
    <mergeCell ref="K109:K133"/>
    <mergeCell ref="K134:K159"/>
    <mergeCell ref="K160:K184"/>
    <mergeCell ref="K185:K209"/>
    <mergeCell ref="K210:K234"/>
    <mergeCell ref="K235:K259"/>
    <mergeCell ref="L8:L33"/>
    <mergeCell ref="L34:L58"/>
    <mergeCell ref="L59:L83"/>
    <mergeCell ref="L84:L108"/>
    <mergeCell ref="L109:L133"/>
    <mergeCell ref="L134:L159"/>
    <mergeCell ref="L160:L184"/>
    <mergeCell ref="L185:L209"/>
    <mergeCell ref="L210:L234"/>
    <mergeCell ref="L235:L259"/>
    <mergeCell ref="M8:M33"/>
    <mergeCell ref="M34:M58"/>
    <mergeCell ref="M59:M83"/>
    <mergeCell ref="M84:M108"/>
    <mergeCell ref="M109:M133"/>
    <mergeCell ref="M134:M159"/>
    <mergeCell ref="M160:M184"/>
    <mergeCell ref="M185:M209"/>
    <mergeCell ref="M210:M234"/>
    <mergeCell ref="M235:M259"/>
    <mergeCell ref="N5:N6"/>
    <mergeCell ref="O5:O6"/>
    <mergeCell ref="P5:P6"/>
    <mergeCell ref="Q5:Q6"/>
    <mergeCell ref="R5:R6"/>
    <mergeCell ref="I4:M5"/>
  </mergeCells>
  <dataValidations count="2">
    <dataValidation type="list" allowBlank="1" showInputMessage="1" showErrorMessage="1" sqref="N32 N33 N50 N57 N58 N75 N82 N83 N100 N107 N108 N125 N132 N133 N151 N158 N159 N176 N183 N184 N201 N208 N209 N226 N233 N234 N251 N258 N259">
      <formula1>'数据源，勿动！'!$A$1:$H$1</formula1>
    </dataValidation>
    <dataValidation type="list" allowBlank="1" showInputMessage="1" showErrorMessage="1" sqref="O32 O50 O57 O75 O82 O100 O107 O125 O132 O151 O158 O176 O183 O201 O208 O226 O233 O251 O258">
      <formula1>INDIRECT(N32)</formula1>
    </dataValidation>
  </dataValidations>
  <printOptions horizontalCentered="1"/>
  <pageMargins left="0.156944444444444" right="0.161111111111111" top="0.314583333333333" bottom="0.314583333333333" header="0.196527777777778" footer="0.156944444444444"/>
  <pageSetup paperSize="9" scale="62"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4"/>
  <sheetViews>
    <sheetView zoomScale="70" zoomScaleNormal="70" workbookViewId="0">
      <pane ySplit="6" topLeftCell="A7" activePane="bottomLeft" state="frozen"/>
      <selection/>
      <selection pane="bottomLeft" activeCell="V17" sqref="V17"/>
    </sheetView>
  </sheetViews>
  <sheetFormatPr defaultColWidth="8.62962962962963" defaultRowHeight="15.6"/>
  <cols>
    <col min="1" max="1" width="7.91666666666667" style="68" customWidth="1"/>
    <col min="2" max="2" width="10.962962962963" style="68" customWidth="1"/>
    <col min="3" max="3" width="15.5462962962963" style="68" customWidth="1"/>
    <col min="4" max="4" width="15.3888888888889" style="68" customWidth="1"/>
    <col min="5" max="5" width="10.5" style="69" customWidth="1"/>
    <col min="6" max="6" width="11.1203703703704" style="70" customWidth="1"/>
    <col min="7" max="7" width="6.5" style="68" hidden="1" customWidth="1"/>
    <col min="8" max="8" width="5.87962962962963" style="68" hidden="1" customWidth="1"/>
    <col min="9" max="9" width="10.75" style="71" customWidth="1"/>
    <col min="10" max="10" width="10.3796296296296" style="71" customWidth="1"/>
    <col min="11" max="11" width="8.5" style="71" customWidth="1"/>
    <col min="12" max="12" width="8.62962962962963" style="71" customWidth="1"/>
    <col min="13" max="13" width="7.5" style="71" customWidth="1"/>
    <col min="14" max="14" width="18.1296296296296" style="70" customWidth="1"/>
    <col min="15" max="15" width="43.1296296296296" style="70" customWidth="1"/>
    <col min="16" max="16" width="15.2407407407407" style="71" customWidth="1"/>
    <col min="17" max="17" width="16.9074074074074" style="68" customWidth="1"/>
    <col min="18" max="18" width="19.8796296296296" style="68" customWidth="1"/>
    <col min="19" max="16384" width="8.62962962962963" style="66"/>
  </cols>
  <sheetData>
    <row r="1" ht="21" customHeight="1" spans="1:18">
      <c r="A1" s="26" t="s">
        <v>0</v>
      </c>
      <c r="B1" s="26"/>
      <c r="C1" s="72"/>
      <c r="D1" s="73"/>
      <c r="E1" s="73"/>
      <c r="F1" s="74"/>
      <c r="G1" s="73"/>
      <c r="H1" s="73"/>
      <c r="I1" s="85"/>
      <c r="J1" s="85"/>
      <c r="K1" s="85"/>
      <c r="L1" s="85"/>
      <c r="M1" s="85"/>
      <c r="N1" s="74"/>
      <c r="O1" s="74"/>
      <c r="P1" s="85"/>
      <c r="Q1" s="73"/>
      <c r="R1" s="73"/>
    </row>
    <row r="2" ht="29.1" customHeight="1" spans="1:18">
      <c r="A2" s="75" t="s">
        <v>1</v>
      </c>
      <c r="B2" s="75"/>
      <c r="C2" s="75"/>
      <c r="D2" s="75"/>
      <c r="E2" s="75"/>
      <c r="F2" s="75"/>
      <c r="G2" s="75"/>
      <c r="H2" s="75"/>
      <c r="I2" s="86"/>
      <c r="J2" s="86"/>
      <c r="K2" s="86"/>
      <c r="L2" s="86"/>
      <c r="M2" s="86"/>
      <c r="N2" s="75"/>
      <c r="O2" s="75"/>
      <c r="P2" s="86"/>
      <c r="Q2" s="75"/>
      <c r="R2" s="75"/>
    </row>
    <row r="3" s="63" customFormat="1" ht="17.1" customHeight="1" spans="1:18">
      <c r="A3" s="76" t="s">
        <v>2</v>
      </c>
      <c r="B3" s="76"/>
      <c r="C3" s="76"/>
      <c r="D3" s="76"/>
      <c r="E3" s="76"/>
      <c r="F3" s="76"/>
      <c r="G3" s="76"/>
      <c r="H3" s="76"/>
      <c r="I3" s="76"/>
      <c r="J3" s="76"/>
      <c r="K3" s="76"/>
      <c r="L3" s="76"/>
      <c r="M3" s="76"/>
      <c r="N3" s="76"/>
      <c r="O3" s="87"/>
      <c r="P3" s="76"/>
      <c r="Q3" s="76"/>
      <c r="R3" s="76"/>
    </row>
    <row r="4" s="64" customFormat="1" ht="20.1" customHeight="1" spans="1:18">
      <c r="A4" s="77" t="s">
        <v>3</v>
      </c>
      <c r="B4" s="77"/>
      <c r="C4" s="77"/>
      <c r="D4" s="77"/>
      <c r="E4" s="77"/>
      <c r="F4" s="77"/>
      <c r="G4" s="77"/>
      <c r="H4" s="77"/>
      <c r="I4" s="88" t="s">
        <v>4</v>
      </c>
      <c r="J4" s="88"/>
      <c r="K4" s="88"/>
      <c r="L4" s="88"/>
      <c r="M4" s="88"/>
      <c r="N4" s="89" t="s">
        <v>5</v>
      </c>
      <c r="O4" s="89"/>
      <c r="P4" s="88"/>
      <c r="Q4" s="89"/>
      <c r="R4" s="89"/>
    </row>
    <row r="5" s="64" customFormat="1" ht="18.6" customHeight="1" spans="1:18">
      <c r="A5" s="78" t="s">
        <v>6</v>
      </c>
      <c r="B5" s="77" t="s">
        <v>7</v>
      </c>
      <c r="C5" s="77" t="s">
        <v>8</v>
      </c>
      <c r="D5" s="77" t="s">
        <v>9</v>
      </c>
      <c r="E5" s="77" t="s">
        <v>10</v>
      </c>
      <c r="F5" s="77" t="s">
        <v>11</v>
      </c>
      <c r="G5" s="78" t="s">
        <v>12</v>
      </c>
      <c r="H5" s="78" t="s">
        <v>13</v>
      </c>
      <c r="I5" s="88"/>
      <c r="J5" s="88"/>
      <c r="K5" s="88"/>
      <c r="L5" s="88"/>
      <c r="M5" s="88"/>
      <c r="N5" s="77" t="s">
        <v>14</v>
      </c>
      <c r="O5" s="77" t="s">
        <v>15</v>
      </c>
      <c r="P5" s="88" t="s">
        <v>16</v>
      </c>
      <c r="Q5" s="77" t="s">
        <v>17</v>
      </c>
      <c r="R5" s="77" t="s">
        <v>18</v>
      </c>
    </row>
    <row r="6" s="65" customFormat="1" ht="37" customHeight="1" spans="1:18">
      <c r="A6" s="79"/>
      <c r="B6" s="80"/>
      <c r="C6" s="80"/>
      <c r="D6" s="80"/>
      <c r="E6" s="80"/>
      <c r="F6" s="80"/>
      <c r="G6" s="78"/>
      <c r="H6" s="78"/>
      <c r="I6" s="90" t="s">
        <v>19</v>
      </c>
      <c r="J6" s="90" t="s">
        <v>20</v>
      </c>
      <c r="K6" s="90" t="s">
        <v>21</v>
      </c>
      <c r="L6" s="90" t="s">
        <v>22</v>
      </c>
      <c r="M6" s="90" t="s">
        <v>23</v>
      </c>
      <c r="N6" s="80"/>
      <c r="O6" s="80"/>
      <c r="P6" s="90"/>
      <c r="Q6" s="80"/>
      <c r="R6" s="80"/>
    </row>
    <row r="7" s="66" customFormat="1" ht="41" customHeight="1" spans="1:18">
      <c r="A7" s="78" t="s">
        <v>19</v>
      </c>
      <c r="B7" s="78"/>
      <c r="C7" s="78"/>
      <c r="D7" s="78"/>
      <c r="E7" s="78"/>
      <c r="F7" s="81">
        <f t="shared" ref="F7:M7" si="0">SUM(F8:F94)</f>
        <v>25699.245</v>
      </c>
      <c r="G7" s="81">
        <f t="shared" si="0"/>
        <v>0</v>
      </c>
      <c r="H7" s="81">
        <f t="shared" si="0"/>
        <v>0</v>
      </c>
      <c r="I7" s="81">
        <f t="shared" si="0"/>
        <v>25699.245</v>
      </c>
      <c r="J7" s="81">
        <f t="shared" si="0"/>
        <v>10713.875</v>
      </c>
      <c r="K7" s="81">
        <f t="shared" si="0"/>
        <v>9264</v>
      </c>
      <c r="L7" s="81">
        <f t="shared" si="0"/>
        <v>2409.37</v>
      </c>
      <c r="M7" s="81">
        <f t="shared" si="0"/>
        <v>3312</v>
      </c>
      <c r="N7" s="91"/>
      <c r="O7" s="91"/>
      <c r="P7" s="81">
        <f>SUM(P8:P94)</f>
        <v>25699.245</v>
      </c>
      <c r="Q7" s="91"/>
      <c r="R7" s="91"/>
    </row>
    <row r="8" ht="26" customHeight="1" spans="1:18">
      <c r="A8" s="82">
        <v>1</v>
      </c>
      <c r="B8" s="82"/>
      <c r="C8" s="82" t="s">
        <v>24</v>
      </c>
      <c r="D8" s="82" t="s">
        <v>25</v>
      </c>
      <c r="E8" s="82" t="s">
        <v>26</v>
      </c>
      <c r="F8" s="82">
        <v>9191</v>
      </c>
      <c r="G8" s="82"/>
      <c r="H8" s="82"/>
      <c r="I8" s="82">
        <v>9191</v>
      </c>
      <c r="J8" s="82">
        <v>9191</v>
      </c>
      <c r="K8" s="82"/>
      <c r="L8" s="82"/>
      <c r="M8" s="82"/>
      <c r="N8" s="92" t="s">
        <v>27</v>
      </c>
      <c r="O8" s="93" t="s">
        <v>28</v>
      </c>
      <c r="P8" s="94">
        <v>2990.3</v>
      </c>
      <c r="Q8" s="43" t="s">
        <v>29</v>
      </c>
      <c r="R8" s="43"/>
    </row>
    <row r="9" ht="26" customHeight="1" spans="1:18">
      <c r="A9" s="83"/>
      <c r="B9" s="83"/>
      <c r="C9" s="83"/>
      <c r="D9" s="83" t="s">
        <v>25</v>
      </c>
      <c r="E9" s="83" t="s">
        <v>26</v>
      </c>
      <c r="F9" s="83"/>
      <c r="G9" s="83"/>
      <c r="H9" s="83"/>
      <c r="I9" s="83"/>
      <c r="J9" s="83"/>
      <c r="K9" s="83"/>
      <c r="L9" s="83"/>
      <c r="M9" s="83"/>
      <c r="N9" s="92" t="s">
        <v>27</v>
      </c>
      <c r="O9" s="93" t="s">
        <v>32</v>
      </c>
      <c r="P9" s="94">
        <v>365</v>
      </c>
      <c r="Q9" s="43" t="s">
        <v>33</v>
      </c>
      <c r="R9" s="43"/>
    </row>
    <row r="10" ht="26" customHeight="1" spans="1:18">
      <c r="A10" s="83"/>
      <c r="B10" s="83"/>
      <c r="C10" s="83"/>
      <c r="D10" s="83" t="s">
        <v>25</v>
      </c>
      <c r="E10" s="83" t="s">
        <v>26</v>
      </c>
      <c r="F10" s="83"/>
      <c r="G10" s="83"/>
      <c r="H10" s="83"/>
      <c r="I10" s="83"/>
      <c r="J10" s="83"/>
      <c r="K10" s="83"/>
      <c r="L10" s="83"/>
      <c r="M10" s="83"/>
      <c r="N10" s="92" t="s">
        <v>27</v>
      </c>
      <c r="O10" s="93" t="s">
        <v>34</v>
      </c>
      <c r="P10" s="94">
        <v>1060.1</v>
      </c>
      <c r="Q10" s="43" t="s">
        <v>29</v>
      </c>
      <c r="R10" s="43"/>
    </row>
    <row r="11" ht="26" customHeight="1" spans="1:18">
      <c r="A11" s="83"/>
      <c r="B11" s="83"/>
      <c r="C11" s="83"/>
      <c r="D11" s="83" t="s">
        <v>25</v>
      </c>
      <c r="E11" s="83" t="s">
        <v>26</v>
      </c>
      <c r="F11" s="83"/>
      <c r="G11" s="83"/>
      <c r="H11" s="83"/>
      <c r="I11" s="83"/>
      <c r="J11" s="83"/>
      <c r="K11" s="83"/>
      <c r="L11" s="83"/>
      <c r="M11" s="83"/>
      <c r="N11" s="92" t="s">
        <v>27</v>
      </c>
      <c r="O11" s="93" t="s">
        <v>35</v>
      </c>
      <c r="P11" s="94">
        <v>65</v>
      </c>
      <c r="Q11" s="43" t="s">
        <v>29</v>
      </c>
      <c r="R11" s="43"/>
    </row>
    <row r="12" ht="26" customHeight="1" spans="1:18">
      <c r="A12" s="83"/>
      <c r="B12" s="83"/>
      <c r="C12" s="83"/>
      <c r="D12" s="83" t="s">
        <v>25</v>
      </c>
      <c r="E12" s="83" t="s">
        <v>26</v>
      </c>
      <c r="F12" s="83"/>
      <c r="G12" s="83"/>
      <c r="H12" s="83"/>
      <c r="I12" s="83"/>
      <c r="J12" s="83"/>
      <c r="K12" s="83"/>
      <c r="L12" s="83"/>
      <c r="M12" s="83"/>
      <c r="N12" s="92" t="s">
        <v>27</v>
      </c>
      <c r="O12" s="93" t="s">
        <v>36</v>
      </c>
      <c r="P12" s="94">
        <v>509.1</v>
      </c>
      <c r="Q12" s="43" t="s">
        <v>29</v>
      </c>
      <c r="R12" s="43"/>
    </row>
    <row r="13" ht="26" customHeight="1" spans="1:18">
      <c r="A13" s="83"/>
      <c r="B13" s="83"/>
      <c r="C13" s="83"/>
      <c r="D13" s="83" t="s">
        <v>25</v>
      </c>
      <c r="E13" s="83" t="s">
        <v>26</v>
      </c>
      <c r="F13" s="83"/>
      <c r="G13" s="83"/>
      <c r="H13" s="83"/>
      <c r="I13" s="83"/>
      <c r="J13" s="83"/>
      <c r="K13" s="83"/>
      <c r="L13" s="83"/>
      <c r="M13" s="83"/>
      <c r="N13" s="92" t="s">
        <v>27</v>
      </c>
      <c r="O13" s="93" t="s">
        <v>40</v>
      </c>
      <c r="P13" s="94">
        <v>49</v>
      </c>
      <c r="Q13" s="43" t="s">
        <v>29</v>
      </c>
      <c r="R13" s="43"/>
    </row>
    <row r="14" ht="26" customHeight="1" spans="1:18">
      <c r="A14" s="83"/>
      <c r="B14" s="83"/>
      <c r="C14" s="83"/>
      <c r="D14" s="83" t="s">
        <v>25</v>
      </c>
      <c r="E14" s="83" t="s">
        <v>26</v>
      </c>
      <c r="F14" s="83"/>
      <c r="G14" s="83"/>
      <c r="H14" s="83"/>
      <c r="I14" s="83"/>
      <c r="J14" s="83"/>
      <c r="K14" s="83"/>
      <c r="L14" s="83"/>
      <c r="M14" s="83"/>
      <c r="N14" s="92" t="s">
        <v>27</v>
      </c>
      <c r="O14" s="93" t="s">
        <v>41</v>
      </c>
      <c r="P14" s="94">
        <v>583</v>
      </c>
      <c r="Q14" s="43" t="s">
        <v>29</v>
      </c>
      <c r="R14" s="43"/>
    </row>
    <row r="15" ht="26" customHeight="1" spans="1:18">
      <c r="A15" s="83"/>
      <c r="B15" s="83"/>
      <c r="C15" s="83"/>
      <c r="D15" s="83" t="s">
        <v>25</v>
      </c>
      <c r="E15" s="83" t="s">
        <v>26</v>
      </c>
      <c r="F15" s="83"/>
      <c r="G15" s="83"/>
      <c r="H15" s="83"/>
      <c r="I15" s="83"/>
      <c r="J15" s="83"/>
      <c r="K15" s="83"/>
      <c r="L15" s="83"/>
      <c r="M15" s="83"/>
      <c r="N15" s="92" t="s">
        <v>27</v>
      </c>
      <c r="O15" s="93" t="s">
        <v>43</v>
      </c>
      <c r="P15" s="94">
        <v>1640</v>
      </c>
      <c r="Q15" s="43" t="s">
        <v>29</v>
      </c>
      <c r="R15" s="43"/>
    </row>
    <row r="16" ht="26" customHeight="1" spans="1:18">
      <c r="A16" s="83"/>
      <c r="B16" s="83"/>
      <c r="C16" s="83"/>
      <c r="D16" s="83" t="s">
        <v>25</v>
      </c>
      <c r="E16" s="83" t="s">
        <v>26</v>
      </c>
      <c r="F16" s="83"/>
      <c r="G16" s="83"/>
      <c r="H16" s="83"/>
      <c r="I16" s="83"/>
      <c r="J16" s="83"/>
      <c r="K16" s="83"/>
      <c r="L16" s="83"/>
      <c r="M16" s="83"/>
      <c r="N16" s="92" t="s">
        <v>44</v>
      </c>
      <c r="O16" s="93" t="s">
        <v>45</v>
      </c>
      <c r="P16" s="94">
        <v>43</v>
      </c>
      <c r="Q16" s="43" t="s">
        <v>46</v>
      </c>
      <c r="R16" s="43"/>
    </row>
    <row r="17" ht="26" customHeight="1" spans="1:18">
      <c r="A17" s="83"/>
      <c r="B17" s="83"/>
      <c r="C17" s="83"/>
      <c r="D17" s="83" t="s">
        <v>25</v>
      </c>
      <c r="E17" s="83" t="s">
        <v>26</v>
      </c>
      <c r="F17" s="83"/>
      <c r="G17" s="83"/>
      <c r="H17" s="83"/>
      <c r="I17" s="83"/>
      <c r="J17" s="83"/>
      <c r="K17" s="83"/>
      <c r="L17" s="83"/>
      <c r="M17" s="83"/>
      <c r="N17" s="92" t="s">
        <v>44</v>
      </c>
      <c r="O17" s="93" t="s">
        <v>47</v>
      </c>
      <c r="P17" s="94">
        <v>812</v>
      </c>
      <c r="Q17" s="43" t="s">
        <v>26</v>
      </c>
      <c r="R17" s="43"/>
    </row>
    <row r="18" ht="26" customHeight="1" spans="1:18">
      <c r="A18" s="83"/>
      <c r="B18" s="83"/>
      <c r="C18" s="83"/>
      <c r="D18" s="83"/>
      <c r="E18" s="83"/>
      <c r="F18" s="83"/>
      <c r="G18" s="83"/>
      <c r="H18" s="83"/>
      <c r="I18" s="83"/>
      <c r="J18" s="83"/>
      <c r="K18" s="83"/>
      <c r="L18" s="83"/>
      <c r="M18" s="83"/>
      <c r="N18" s="92" t="s">
        <v>50</v>
      </c>
      <c r="O18" s="93" t="s">
        <v>30</v>
      </c>
      <c r="P18" s="94">
        <v>30</v>
      </c>
      <c r="Q18" s="43" t="s">
        <v>53</v>
      </c>
      <c r="R18" s="43"/>
    </row>
    <row r="19" ht="26" customHeight="1" spans="1:18">
      <c r="A19" s="83"/>
      <c r="B19" s="83"/>
      <c r="C19" s="83"/>
      <c r="D19" s="83"/>
      <c r="E19" s="83"/>
      <c r="F19" s="83"/>
      <c r="G19" s="83"/>
      <c r="H19" s="83"/>
      <c r="I19" s="83"/>
      <c r="J19" s="83"/>
      <c r="K19" s="83"/>
      <c r="L19" s="83"/>
      <c r="M19" s="83"/>
      <c r="N19" s="92" t="s">
        <v>50</v>
      </c>
      <c r="O19" s="93" t="s">
        <v>30</v>
      </c>
      <c r="P19" s="94">
        <v>87</v>
      </c>
      <c r="Q19" s="43" t="s">
        <v>29</v>
      </c>
      <c r="R19" s="43"/>
    </row>
    <row r="20" ht="26" customHeight="1" spans="1:18">
      <c r="A20" s="83"/>
      <c r="B20" s="83"/>
      <c r="C20" s="83"/>
      <c r="D20" s="83"/>
      <c r="E20" s="83"/>
      <c r="F20" s="83"/>
      <c r="G20" s="83"/>
      <c r="H20" s="83"/>
      <c r="I20" s="83"/>
      <c r="J20" s="83"/>
      <c r="K20" s="83"/>
      <c r="L20" s="83"/>
      <c r="M20" s="83"/>
      <c r="N20" s="92" t="s">
        <v>50</v>
      </c>
      <c r="O20" s="93" t="s">
        <v>51</v>
      </c>
      <c r="P20" s="94">
        <v>24</v>
      </c>
      <c r="Q20" s="43" t="s">
        <v>53</v>
      </c>
      <c r="R20" s="43"/>
    </row>
    <row r="21" ht="26" customHeight="1" spans="1:18">
      <c r="A21" s="83"/>
      <c r="B21" s="83"/>
      <c r="C21" s="83"/>
      <c r="D21" s="83" t="s">
        <v>25</v>
      </c>
      <c r="E21" s="83" t="s">
        <v>26</v>
      </c>
      <c r="F21" s="83"/>
      <c r="G21" s="83"/>
      <c r="H21" s="83"/>
      <c r="I21" s="83"/>
      <c r="J21" s="83"/>
      <c r="K21" s="83"/>
      <c r="L21" s="83"/>
      <c r="M21" s="83"/>
      <c r="N21" s="92" t="s">
        <v>50</v>
      </c>
      <c r="O21" s="93" t="s">
        <v>51</v>
      </c>
      <c r="P21" s="94">
        <v>352.6</v>
      </c>
      <c r="Q21" s="43" t="s">
        <v>29</v>
      </c>
      <c r="R21" s="43"/>
    </row>
    <row r="22" ht="26" customHeight="1" spans="1:18">
      <c r="A22" s="83"/>
      <c r="B22" s="83"/>
      <c r="C22" s="83"/>
      <c r="D22" s="83" t="s">
        <v>25</v>
      </c>
      <c r="E22" s="83" t="s">
        <v>26</v>
      </c>
      <c r="F22" s="83"/>
      <c r="G22" s="83"/>
      <c r="H22" s="83"/>
      <c r="I22" s="83"/>
      <c r="J22" s="83"/>
      <c r="K22" s="83"/>
      <c r="L22" s="83"/>
      <c r="M22" s="83"/>
      <c r="N22" s="92" t="s">
        <v>50</v>
      </c>
      <c r="O22" s="93" t="s">
        <v>52</v>
      </c>
      <c r="P22" s="94">
        <v>42</v>
      </c>
      <c r="Q22" s="43" t="s">
        <v>53</v>
      </c>
      <c r="R22" s="43"/>
    </row>
    <row r="23" ht="26" customHeight="1" spans="1:18">
      <c r="A23" s="83"/>
      <c r="B23" s="83"/>
      <c r="C23" s="83"/>
      <c r="D23" s="83"/>
      <c r="E23" s="83"/>
      <c r="F23" s="83"/>
      <c r="G23" s="83"/>
      <c r="H23" s="83"/>
      <c r="I23" s="83"/>
      <c r="J23" s="83"/>
      <c r="K23" s="83"/>
      <c r="L23" s="83"/>
      <c r="M23" s="83"/>
      <c r="N23" s="92" t="s">
        <v>50</v>
      </c>
      <c r="O23" s="93" t="s">
        <v>52</v>
      </c>
      <c r="P23" s="94">
        <v>195</v>
      </c>
      <c r="Q23" s="43" t="s">
        <v>33</v>
      </c>
      <c r="R23" s="43"/>
    </row>
    <row r="24" ht="26" customHeight="1" spans="1:18">
      <c r="A24" s="83"/>
      <c r="B24" s="83"/>
      <c r="C24" s="83"/>
      <c r="D24" s="83"/>
      <c r="E24" s="83"/>
      <c r="F24" s="83"/>
      <c r="G24" s="83"/>
      <c r="H24" s="83"/>
      <c r="I24" s="83"/>
      <c r="J24" s="83"/>
      <c r="K24" s="83"/>
      <c r="L24" s="83"/>
      <c r="M24" s="83"/>
      <c r="N24" s="92" t="s">
        <v>50</v>
      </c>
      <c r="O24" s="93" t="s">
        <v>52</v>
      </c>
      <c r="P24" s="94">
        <v>30</v>
      </c>
      <c r="Q24" s="43" t="s">
        <v>29</v>
      </c>
      <c r="R24" s="43"/>
    </row>
    <row r="25" ht="26" customHeight="1" spans="1:18">
      <c r="A25" s="83"/>
      <c r="B25" s="83"/>
      <c r="C25" s="83"/>
      <c r="D25" s="83" t="s">
        <v>25</v>
      </c>
      <c r="E25" s="83" t="s">
        <v>26</v>
      </c>
      <c r="F25" s="83"/>
      <c r="G25" s="83"/>
      <c r="H25" s="83"/>
      <c r="I25" s="83"/>
      <c r="J25" s="83"/>
      <c r="K25" s="83"/>
      <c r="L25" s="83"/>
      <c r="M25" s="83"/>
      <c r="N25" s="92" t="s">
        <v>50</v>
      </c>
      <c r="O25" s="93" t="s">
        <v>54</v>
      </c>
      <c r="P25" s="94">
        <v>157</v>
      </c>
      <c r="Q25" s="43" t="s">
        <v>55</v>
      </c>
      <c r="R25" s="43"/>
    </row>
    <row r="26" ht="26" customHeight="1" spans="1:18">
      <c r="A26" s="83"/>
      <c r="B26" s="83"/>
      <c r="C26" s="83"/>
      <c r="D26" s="83"/>
      <c r="E26" s="83"/>
      <c r="F26" s="83"/>
      <c r="G26" s="83"/>
      <c r="H26" s="83"/>
      <c r="I26" s="83"/>
      <c r="J26" s="83"/>
      <c r="K26" s="83"/>
      <c r="L26" s="83"/>
      <c r="M26" s="83"/>
      <c r="N26" s="92" t="s">
        <v>50</v>
      </c>
      <c r="O26" s="93" t="s">
        <v>58</v>
      </c>
      <c r="P26" s="94">
        <v>20</v>
      </c>
      <c r="Q26" s="43" t="s">
        <v>53</v>
      </c>
      <c r="R26" s="43"/>
    </row>
    <row r="27" ht="26" customHeight="1" spans="1:18">
      <c r="A27" s="83"/>
      <c r="B27" s="83"/>
      <c r="C27" s="83"/>
      <c r="D27" s="83" t="s">
        <v>25</v>
      </c>
      <c r="E27" s="83" t="s">
        <v>26</v>
      </c>
      <c r="F27" s="83"/>
      <c r="G27" s="83"/>
      <c r="H27" s="83"/>
      <c r="I27" s="83"/>
      <c r="J27" s="83"/>
      <c r="K27" s="83"/>
      <c r="L27" s="83"/>
      <c r="M27" s="83"/>
      <c r="N27" s="92" t="s">
        <v>50</v>
      </c>
      <c r="O27" s="93" t="s">
        <v>58</v>
      </c>
      <c r="P27" s="94">
        <v>136.9</v>
      </c>
      <c r="Q27" s="43" t="s">
        <v>29</v>
      </c>
      <c r="R27" s="43"/>
    </row>
    <row r="28" ht="33" customHeight="1" spans="1:18">
      <c r="A28" s="43">
        <v>2</v>
      </c>
      <c r="B28" s="43"/>
      <c r="C28" s="43" t="s">
        <v>61</v>
      </c>
      <c r="D28" s="43" t="s">
        <v>62</v>
      </c>
      <c r="E28" s="43" t="s">
        <v>26</v>
      </c>
      <c r="F28" s="43">
        <v>359</v>
      </c>
      <c r="G28" s="84"/>
      <c r="H28" s="84"/>
      <c r="I28" s="43">
        <v>359</v>
      </c>
      <c r="J28" s="43"/>
      <c r="K28" s="43">
        <v>359</v>
      </c>
      <c r="L28" s="43"/>
      <c r="M28" s="43"/>
      <c r="N28" s="92" t="s">
        <v>27</v>
      </c>
      <c r="O28" s="93" t="s">
        <v>28</v>
      </c>
      <c r="P28" s="94">
        <v>70</v>
      </c>
      <c r="Q28" s="43" t="s">
        <v>29</v>
      </c>
      <c r="R28" s="43"/>
    </row>
    <row r="29" ht="31" customHeight="1" spans="1:18">
      <c r="A29" s="43"/>
      <c r="B29" s="43"/>
      <c r="C29" s="43"/>
      <c r="D29" s="43" t="s">
        <v>62</v>
      </c>
      <c r="E29" s="43" t="s">
        <v>26</v>
      </c>
      <c r="F29" s="43"/>
      <c r="G29" s="84"/>
      <c r="H29" s="84"/>
      <c r="I29" s="43"/>
      <c r="J29" s="43"/>
      <c r="K29" s="43"/>
      <c r="L29" s="43"/>
      <c r="M29" s="43"/>
      <c r="N29" s="92" t="s">
        <v>27</v>
      </c>
      <c r="O29" s="93" t="s">
        <v>30</v>
      </c>
      <c r="P29" s="94">
        <v>15</v>
      </c>
      <c r="Q29" s="43" t="s">
        <v>29</v>
      </c>
      <c r="R29" s="43"/>
    </row>
    <row r="30" ht="38" customHeight="1" spans="1:18">
      <c r="A30" s="43"/>
      <c r="B30" s="43"/>
      <c r="C30" s="43"/>
      <c r="D30" s="43" t="s">
        <v>62</v>
      </c>
      <c r="E30" s="43" t="s">
        <v>26</v>
      </c>
      <c r="F30" s="43"/>
      <c r="G30" s="84"/>
      <c r="H30" s="84"/>
      <c r="I30" s="43"/>
      <c r="J30" s="43"/>
      <c r="K30" s="43"/>
      <c r="L30" s="43"/>
      <c r="M30" s="43"/>
      <c r="N30" s="92" t="s">
        <v>27</v>
      </c>
      <c r="O30" s="93" t="s">
        <v>34</v>
      </c>
      <c r="P30" s="94">
        <v>36.8</v>
      </c>
      <c r="Q30" s="43" t="s">
        <v>29</v>
      </c>
      <c r="R30" s="43"/>
    </row>
    <row r="31" ht="38" customHeight="1" spans="1:18">
      <c r="A31" s="43"/>
      <c r="B31" s="43"/>
      <c r="C31" s="43"/>
      <c r="D31" s="43"/>
      <c r="E31" s="43"/>
      <c r="F31" s="43"/>
      <c r="G31" s="84"/>
      <c r="H31" s="84"/>
      <c r="I31" s="43"/>
      <c r="J31" s="43"/>
      <c r="K31" s="43"/>
      <c r="L31" s="43"/>
      <c r="M31" s="43"/>
      <c r="N31" s="92" t="s">
        <v>27</v>
      </c>
      <c r="O31" s="93" t="s">
        <v>35</v>
      </c>
      <c r="P31" s="94">
        <v>20.2</v>
      </c>
      <c r="Q31" s="43" t="s">
        <v>29</v>
      </c>
      <c r="R31" s="43"/>
    </row>
    <row r="32" ht="33" customHeight="1" spans="1:18">
      <c r="A32" s="43"/>
      <c r="B32" s="43"/>
      <c r="C32" s="43"/>
      <c r="D32" s="43"/>
      <c r="E32" s="43"/>
      <c r="F32" s="43"/>
      <c r="G32" s="84"/>
      <c r="H32" s="84"/>
      <c r="I32" s="43"/>
      <c r="J32" s="43"/>
      <c r="K32" s="43"/>
      <c r="L32" s="43"/>
      <c r="M32" s="43"/>
      <c r="N32" s="92" t="s">
        <v>44</v>
      </c>
      <c r="O32" s="93" t="s">
        <v>45</v>
      </c>
      <c r="P32" s="94">
        <v>18</v>
      </c>
      <c r="Q32" s="43" t="s">
        <v>46</v>
      </c>
      <c r="R32" s="43"/>
    </row>
    <row r="33" ht="36" customHeight="1" spans="1:18">
      <c r="A33" s="43"/>
      <c r="B33" s="43"/>
      <c r="C33" s="43"/>
      <c r="D33" s="43" t="s">
        <v>62</v>
      </c>
      <c r="E33" s="43" t="s">
        <v>26</v>
      </c>
      <c r="F33" s="43"/>
      <c r="G33" s="84"/>
      <c r="H33" s="84"/>
      <c r="I33" s="43"/>
      <c r="J33" s="43"/>
      <c r="K33" s="43"/>
      <c r="L33" s="43"/>
      <c r="M33" s="43"/>
      <c r="N33" s="92" t="s">
        <v>50</v>
      </c>
      <c r="O33" s="93" t="s">
        <v>54</v>
      </c>
      <c r="P33" s="94">
        <v>199</v>
      </c>
      <c r="Q33" s="43" t="s">
        <v>55</v>
      </c>
      <c r="R33" s="43"/>
    </row>
    <row r="34" ht="26" customHeight="1" spans="1:18">
      <c r="A34" s="43">
        <v>3</v>
      </c>
      <c r="B34" s="43"/>
      <c r="C34" s="43" t="s">
        <v>61</v>
      </c>
      <c r="D34" s="43" t="s">
        <v>63</v>
      </c>
      <c r="E34" s="43" t="s">
        <v>26</v>
      </c>
      <c r="F34" s="43">
        <v>8082</v>
      </c>
      <c r="G34" s="84"/>
      <c r="H34" s="84"/>
      <c r="I34" s="43">
        <v>8082</v>
      </c>
      <c r="J34" s="43"/>
      <c r="K34" s="43">
        <v>8082</v>
      </c>
      <c r="L34" s="43"/>
      <c r="M34" s="43"/>
      <c r="N34" s="92" t="s">
        <v>27</v>
      </c>
      <c r="O34" s="93" t="s">
        <v>28</v>
      </c>
      <c r="P34" s="94">
        <v>2133.6</v>
      </c>
      <c r="Q34" s="43" t="s">
        <v>29</v>
      </c>
      <c r="R34" s="43"/>
    </row>
    <row r="35" ht="26" customHeight="1" spans="1:18">
      <c r="A35" s="43"/>
      <c r="B35" s="43"/>
      <c r="C35" s="43"/>
      <c r="D35" s="43" t="s">
        <v>63</v>
      </c>
      <c r="E35" s="43" t="s">
        <v>26</v>
      </c>
      <c r="F35" s="43"/>
      <c r="G35" s="84"/>
      <c r="H35" s="84"/>
      <c r="I35" s="43"/>
      <c r="J35" s="43"/>
      <c r="K35" s="43"/>
      <c r="L35" s="43"/>
      <c r="M35" s="43"/>
      <c r="N35" s="92" t="s">
        <v>27</v>
      </c>
      <c r="O35" s="93" t="s">
        <v>31</v>
      </c>
      <c r="P35" s="94">
        <v>872</v>
      </c>
      <c r="Q35" s="43" t="s">
        <v>29</v>
      </c>
      <c r="R35" s="43"/>
    </row>
    <row r="36" ht="26" customHeight="1" spans="1:18">
      <c r="A36" s="43"/>
      <c r="B36" s="43"/>
      <c r="C36" s="43"/>
      <c r="D36" s="43" t="s">
        <v>63</v>
      </c>
      <c r="E36" s="43" t="s">
        <v>26</v>
      </c>
      <c r="F36" s="43"/>
      <c r="G36" s="84"/>
      <c r="H36" s="84"/>
      <c r="I36" s="43"/>
      <c r="J36" s="43"/>
      <c r="K36" s="43"/>
      <c r="L36" s="43"/>
      <c r="M36" s="43"/>
      <c r="N36" s="92" t="s">
        <v>27</v>
      </c>
      <c r="O36" s="93" t="s">
        <v>36</v>
      </c>
      <c r="P36" s="94">
        <v>761.3</v>
      </c>
      <c r="Q36" s="43" t="s">
        <v>29</v>
      </c>
      <c r="R36" s="43"/>
    </row>
    <row r="37" ht="26" customHeight="1" spans="1:18">
      <c r="A37" s="43"/>
      <c r="B37" s="43"/>
      <c r="C37" s="43"/>
      <c r="D37" s="43" t="s">
        <v>63</v>
      </c>
      <c r="E37" s="43" t="s">
        <v>26</v>
      </c>
      <c r="F37" s="43"/>
      <c r="G37" s="84"/>
      <c r="H37" s="84"/>
      <c r="I37" s="43"/>
      <c r="J37" s="43"/>
      <c r="K37" s="43"/>
      <c r="L37" s="43"/>
      <c r="M37" s="43"/>
      <c r="N37" s="92" t="s">
        <v>27</v>
      </c>
      <c r="O37" s="93" t="s">
        <v>41</v>
      </c>
      <c r="P37" s="94">
        <v>5</v>
      </c>
      <c r="Q37" s="43" t="s">
        <v>29</v>
      </c>
      <c r="R37" s="43"/>
    </row>
    <row r="38" ht="26" customHeight="1" spans="1:18">
      <c r="A38" s="43"/>
      <c r="B38" s="43"/>
      <c r="C38" s="43"/>
      <c r="D38" s="43" t="s">
        <v>63</v>
      </c>
      <c r="E38" s="43" t="s">
        <v>26</v>
      </c>
      <c r="F38" s="43"/>
      <c r="G38" s="84"/>
      <c r="H38" s="84"/>
      <c r="I38" s="43"/>
      <c r="J38" s="43"/>
      <c r="K38" s="43"/>
      <c r="L38" s="43"/>
      <c r="M38" s="43"/>
      <c r="N38" s="92" t="s">
        <v>27</v>
      </c>
      <c r="O38" s="93" t="s">
        <v>43</v>
      </c>
      <c r="P38" s="94">
        <v>188</v>
      </c>
      <c r="Q38" s="43" t="s">
        <v>29</v>
      </c>
      <c r="R38" s="43"/>
    </row>
    <row r="39" ht="26" customHeight="1" spans="1:18">
      <c r="A39" s="43"/>
      <c r="B39" s="43"/>
      <c r="C39" s="43"/>
      <c r="D39" s="43"/>
      <c r="E39" s="43"/>
      <c r="F39" s="43"/>
      <c r="G39" s="84"/>
      <c r="H39" s="84"/>
      <c r="I39" s="43"/>
      <c r="J39" s="43"/>
      <c r="K39" s="43"/>
      <c r="L39" s="43"/>
      <c r="M39" s="43"/>
      <c r="N39" s="92" t="s">
        <v>27</v>
      </c>
      <c r="O39" s="93" t="s">
        <v>32</v>
      </c>
      <c r="P39" s="94">
        <v>253</v>
      </c>
      <c r="Q39" s="43" t="s">
        <v>33</v>
      </c>
      <c r="R39" s="43"/>
    </row>
    <row r="40" ht="26" customHeight="1" spans="1:18">
      <c r="A40" s="43"/>
      <c r="B40" s="43"/>
      <c r="C40" s="43"/>
      <c r="D40" s="43" t="s">
        <v>63</v>
      </c>
      <c r="E40" s="43" t="s">
        <v>26</v>
      </c>
      <c r="F40" s="43"/>
      <c r="G40" s="84"/>
      <c r="H40" s="84"/>
      <c r="I40" s="43"/>
      <c r="J40" s="43"/>
      <c r="K40" s="43"/>
      <c r="L40" s="43"/>
      <c r="M40" s="43"/>
      <c r="N40" s="92" t="s">
        <v>44</v>
      </c>
      <c r="O40" s="93" t="s">
        <v>45</v>
      </c>
      <c r="P40" s="94">
        <v>80</v>
      </c>
      <c r="Q40" s="43" t="s">
        <v>46</v>
      </c>
      <c r="R40" s="43"/>
    </row>
    <row r="41" ht="26" customHeight="1" spans="1:18">
      <c r="A41" s="43"/>
      <c r="B41" s="43"/>
      <c r="C41" s="43"/>
      <c r="D41" s="43" t="s">
        <v>63</v>
      </c>
      <c r="E41" s="43" t="s">
        <v>26</v>
      </c>
      <c r="F41" s="43"/>
      <c r="G41" s="84"/>
      <c r="H41" s="84"/>
      <c r="I41" s="43"/>
      <c r="J41" s="43"/>
      <c r="K41" s="43"/>
      <c r="L41" s="43"/>
      <c r="M41" s="43"/>
      <c r="N41" s="43" t="s">
        <v>48</v>
      </c>
      <c r="O41" s="95" t="s">
        <v>49</v>
      </c>
      <c r="P41" s="94">
        <v>1837.6</v>
      </c>
      <c r="Q41" s="43" t="s">
        <v>64</v>
      </c>
      <c r="R41" s="43"/>
    </row>
    <row r="42" ht="26" customHeight="1" spans="1:18">
      <c r="A42" s="43"/>
      <c r="B42" s="43"/>
      <c r="C42" s="43"/>
      <c r="D42" s="43" t="s">
        <v>63</v>
      </c>
      <c r="E42" s="43" t="s">
        <v>26</v>
      </c>
      <c r="F42" s="43"/>
      <c r="G42" s="84"/>
      <c r="H42" s="84"/>
      <c r="I42" s="43"/>
      <c r="J42" s="43"/>
      <c r="K42" s="43"/>
      <c r="L42" s="43"/>
      <c r="M42" s="43"/>
      <c r="N42" s="92" t="s">
        <v>50</v>
      </c>
      <c r="O42" s="93" t="s">
        <v>51</v>
      </c>
      <c r="P42" s="94">
        <v>1049</v>
      </c>
      <c r="Q42" s="43" t="s">
        <v>29</v>
      </c>
      <c r="R42" s="43"/>
    </row>
    <row r="43" ht="26" customHeight="1" spans="1:18">
      <c r="A43" s="43"/>
      <c r="B43" s="43"/>
      <c r="C43" s="43"/>
      <c r="D43" s="43" t="s">
        <v>63</v>
      </c>
      <c r="E43" s="43" t="s">
        <v>26</v>
      </c>
      <c r="F43" s="43"/>
      <c r="G43" s="84"/>
      <c r="H43" s="84"/>
      <c r="I43" s="43"/>
      <c r="J43" s="43"/>
      <c r="K43" s="43"/>
      <c r="L43" s="43"/>
      <c r="M43" s="43"/>
      <c r="N43" s="92" t="s">
        <v>50</v>
      </c>
      <c r="O43" s="93" t="s">
        <v>52</v>
      </c>
      <c r="P43" s="94">
        <v>215</v>
      </c>
      <c r="Q43" s="43" t="s">
        <v>65</v>
      </c>
      <c r="R43" s="43"/>
    </row>
    <row r="44" ht="26" customHeight="1" spans="1:18">
      <c r="A44" s="43"/>
      <c r="B44" s="43"/>
      <c r="C44" s="43"/>
      <c r="D44" s="43"/>
      <c r="E44" s="43"/>
      <c r="F44" s="43"/>
      <c r="G44" s="84"/>
      <c r="H44" s="84"/>
      <c r="I44" s="43"/>
      <c r="J44" s="43"/>
      <c r="K44" s="43"/>
      <c r="L44" s="43"/>
      <c r="M44" s="43"/>
      <c r="N44" s="92" t="s">
        <v>50</v>
      </c>
      <c r="O44" s="93" t="s">
        <v>52</v>
      </c>
      <c r="P44" s="94">
        <v>20</v>
      </c>
      <c r="Q44" s="43" t="s">
        <v>29</v>
      </c>
      <c r="R44" s="43"/>
    </row>
    <row r="45" ht="26" customHeight="1" spans="1:18">
      <c r="A45" s="43"/>
      <c r="B45" s="43"/>
      <c r="C45" s="43"/>
      <c r="D45" s="43" t="s">
        <v>63</v>
      </c>
      <c r="E45" s="43" t="s">
        <v>26</v>
      </c>
      <c r="F45" s="43"/>
      <c r="G45" s="84"/>
      <c r="H45" s="84"/>
      <c r="I45" s="43"/>
      <c r="J45" s="43"/>
      <c r="K45" s="43"/>
      <c r="L45" s="43"/>
      <c r="M45" s="43"/>
      <c r="N45" s="92" t="s">
        <v>50</v>
      </c>
      <c r="O45" s="93" t="s">
        <v>54</v>
      </c>
      <c r="P45" s="94">
        <v>602.5</v>
      </c>
      <c r="Q45" s="43" t="s">
        <v>55</v>
      </c>
      <c r="R45" s="43"/>
    </row>
    <row r="46" ht="26" customHeight="1" spans="1:18">
      <c r="A46" s="43"/>
      <c r="B46" s="43"/>
      <c r="C46" s="43"/>
      <c r="D46" s="43"/>
      <c r="E46" s="43"/>
      <c r="F46" s="43"/>
      <c r="G46" s="84"/>
      <c r="H46" s="84"/>
      <c r="I46" s="43"/>
      <c r="J46" s="43"/>
      <c r="K46" s="43"/>
      <c r="L46" s="43"/>
      <c r="M46" s="43"/>
      <c r="N46" s="92" t="s">
        <v>50</v>
      </c>
      <c r="O46" s="93" t="s">
        <v>58</v>
      </c>
      <c r="P46" s="94">
        <v>27</v>
      </c>
      <c r="Q46" s="43" t="s">
        <v>29</v>
      </c>
      <c r="R46" s="43"/>
    </row>
    <row r="47" ht="26" customHeight="1" spans="1:18">
      <c r="A47" s="43"/>
      <c r="B47" s="43"/>
      <c r="C47" s="43"/>
      <c r="D47" s="43"/>
      <c r="E47" s="43"/>
      <c r="F47" s="43"/>
      <c r="G47" s="84"/>
      <c r="H47" s="84"/>
      <c r="I47" s="43"/>
      <c r="J47" s="43"/>
      <c r="K47" s="43"/>
      <c r="L47" s="43"/>
      <c r="M47" s="43"/>
      <c r="N47" s="92" t="s">
        <v>50</v>
      </c>
      <c r="O47" s="93" t="s">
        <v>56</v>
      </c>
      <c r="P47" s="94">
        <v>25</v>
      </c>
      <c r="Q47" s="43" t="s">
        <v>29</v>
      </c>
      <c r="R47" s="43"/>
    </row>
    <row r="48" ht="26" customHeight="1" spans="1:18">
      <c r="A48" s="43"/>
      <c r="B48" s="43"/>
      <c r="C48" s="43"/>
      <c r="D48" s="43" t="s">
        <v>63</v>
      </c>
      <c r="E48" s="43" t="s">
        <v>26</v>
      </c>
      <c r="F48" s="43"/>
      <c r="G48" s="84"/>
      <c r="H48" s="84"/>
      <c r="I48" s="43"/>
      <c r="J48" s="43"/>
      <c r="K48" s="43"/>
      <c r="L48" s="43"/>
      <c r="M48" s="43"/>
      <c r="N48" s="92" t="s">
        <v>59</v>
      </c>
      <c r="O48" s="92" t="s">
        <v>57</v>
      </c>
      <c r="P48" s="94">
        <v>13</v>
      </c>
      <c r="Q48" s="43" t="s">
        <v>26</v>
      </c>
      <c r="R48" s="43"/>
    </row>
    <row r="49" ht="26" customHeight="1" spans="1:18">
      <c r="A49" s="43">
        <v>4</v>
      </c>
      <c r="B49" s="43"/>
      <c r="C49" s="43" t="s">
        <v>66</v>
      </c>
      <c r="D49" s="43" t="s">
        <v>67</v>
      </c>
      <c r="E49" s="43" t="s">
        <v>26</v>
      </c>
      <c r="F49" s="43">
        <v>307.875</v>
      </c>
      <c r="G49" s="43"/>
      <c r="H49" s="43"/>
      <c r="I49" s="43">
        <v>307.875</v>
      </c>
      <c r="J49" s="43">
        <v>307.875</v>
      </c>
      <c r="K49" s="43"/>
      <c r="L49" s="43"/>
      <c r="M49" s="43"/>
      <c r="N49" s="92" t="s">
        <v>27</v>
      </c>
      <c r="O49" s="92" t="s">
        <v>43</v>
      </c>
      <c r="P49" s="96">
        <v>199.875</v>
      </c>
      <c r="Q49" s="43" t="s">
        <v>29</v>
      </c>
      <c r="R49" s="43"/>
    </row>
    <row r="50" ht="26" customHeight="1" spans="1:18">
      <c r="A50" s="43"/>
      <c r="B50" s="43"/>
      <c r="C50" s="43"/>
      <c r="D50" s="43" t="s">
        <v>67</v>
      </c>
      <c r="E50" s="43" t="s">
        <v>26</v>
      </c>
      <c r="F50" s="43"/>
      <c r="G50" s="43"/>
      <c r="H50" s="43"/>
      <c r="I50" s="43"/>
      <c r="J50" s="43"/>
      <c r="K50" s="43"/>
      <c r="L50" s="43"/>
      <c r="M50" s="43"/>
      <c r="N50" s="92" t="s">
        <v>50</v>
      </c>
      <c r="O50" s="92" t="s">
        <v>58</v>
      </c>
      <c r="P50" s="94">
        <f>90+18</f>
        <v>108</v>
      </c>
      <c r="Q50" s="43" t="s">
        <v>29</v>
      </c>
      <c r="R50" s="43"/>
    </row>
    <row r="51" ht="26" customHeight="1" spans="1:18">
      <c r="A51" s="43">
        <v>5</v>
      </c>
      <c r="B51" s="43"/>
      <c r="C51" s="43" t="s">
        <v>68</v>
      </c>
      <c r="D51" s="43" t="s">
        <v>69</v>
      </c>
      <c r="E51" s="43" t="s">
        <v>26</v>
      </c>
      <c r="F51" s="43">
        <v>3312</v>
      </c>
      <c r="G51" s="43"/>
      <c r="H51" s="43"/>
      <c r="I51" s="43">
        <v>3312</v>
      </c>
      <c r="J51" s="43"/>
      <c r="K51" s="43"/>
      <c r="L51" s="43"/>
      <c r="M51" s="43">
        <v>3312</v>
      </c>
      <c r="N51" s="92" t="s">
        <v>27</v>
      </c>
      <c r="O51" s="93" t="s">
        <v>32</v>
      </c>
      <c r="P51" s="94">
        <v>672</v>
      </c>
      <c r="Q51" s="43" t="s">
        <v>33</v>
      </c>
      <c r="R51" s="43"/>
    </row>
    <row r="52" ht="26" customHeight="1" spans="1:18">
      <c r="A52" s="43"/>
      <c r="B52" s="43"/>
      <c r="C52" s="43"/>
      <c r="D52" s="43"/>
      <c r="E52" s="43"/>
      <c r="F52" s="43"/>
      <c r="G52" s="43"/>
      <c r="H52" s="43"/>
      <c r="I52" s="43"/>
      <c r="J52" s="43"/>
      <c r="K52" s="43"/>
      <c r="L52" s="43"/>
      <c r="M52" s="43"/>
      <c r="N52" s="92" t="s">
        <v>27</v>
      </c>
      <c r="O52" s="93" t="s">
        <v>37</v>
      </c>
      <c r="P52" s="94">
        <v>47.8</v>
      </c>
      <c r="Q52" s="43" t="s">
        <v>29</v>
      </c>
      <c r="R52" s="43"/>
    </row>
    <row r="53" ht="26" customHeight="1" spans="1:18">
      <c r="A53" s="43"/>
      <c r="B53" s="43"/>
      <c r="C53" s="43"/>
      <c r="D53" s="43" t="s">
        <v>69</v>
      </c>
      <c r="E53" s="43" t="s">
        <v>26</v>
      </c>
      <c r="F53" s="43"/>
      <c r="G53" s="43"/>
      <c r="H53" s="43"/>
      <c r="I53" s="43"/>
      <c r="J53" s="43"/>
      <c r="K53" s="43"/>
      <c r="L53" s="43"/>
      <c r="M53" s="43"/>
      <c r="N53" s="92" t="s">
        <v>27</v>
      </c>
      <c r="O53" s="93" t="s">
        <v>39</v>
      </c>
      <c r="P53" s="94">
        <v>805</v>
      </c>
      <c r="Q53" s="43" t="s">
        <v>29</v>
      </c>
      <c r="R53" s="43"/>
    </row>
    <row r="54" ht="26" customHeight="1" spans="1:18">
      <c r="A54" s="43"/>
      <c r="B54" s="43"/>
      <c r="C54" s="43"/>
      <c r="D54" s="43"/>
      <c r="E54" s="43"/>
      <c r="F54" s="43"/>
      <c r="G54" s="43"/>
      <c r="H54" s="43"/>
      <c r="I54" s="43"/>
      <c r="J54" s="43"/>
      <c r="K54" s="43"/>
      <c r="L54" s="43"/>
      <c r="M54" s="43"/>
      <c r="N54" s="92" t="s">
        <v>27</v>
      </c>
      <c r="O54" s="93" t="s">
        <v>36</v>
      </c>
      <c r="P54" s="94">
        <v>125.2</v>
      </c>
      <c r="Q54" s="43" t="s">
        <v>29</v>
      </c>
      <c r="R54" s="43"/>
    </row>
    <row r="55" ht="26" customHeight="1" spans="1:18">
      <c r="A55" s="43"/>
      <c r="B55" s="43"/>
      <c r="C55" s="43"/>
      <c r="D55" s="43"/>
      <c r="E55" s="43"/>
      <c r="F55" s="43"/>
      <c r="G55" s="43"/>
      <c r="H55" s="43"/>
      <c r="I55" s="43"/>
      <c r="J55" s="43"/>
      <c r="K55" s="43"/>
      <c r="L55" s="43"/>
      <c r="M55" s="43"/>
      <c r="N55" s="92" t="s">
        <v>27</v>
      </c>
      <c r="O55" s="93" t="s">
        <v>41</v>
      </c>
      <c r="P55" s="94">
        <v>40</v>
      </c>
      <c r="Q55" s="43" t="s">
        <v>29</v>
      </c>
      <c r="R55" s="43"/>
    </row>
    <row r="56" ht="26" customHeight="1" spans="1:18">
      <c r="A56" s="43"/>
      <c r="B56" s="43"/>
      <c r="C56" s="43"/>
      <c r="D56" s="43" t="s">
        <v>69</v>
      </c>
      <c r="E56" s="43" t="s">
        <v>26</v>
      </c>
      <c r="F56" s="43"/>
      <c r="G56" s="43"/>
      <c r="H56" s="43"/>
      <c r="I56" s="43"/>
      <c r="J56" s="43"/>
      <c r="K56" s="43"/>
      <c r="L56" s="43"/>
      <c r="M56" s="43"/>
      <c r="N56" s="92" t="s">
        <v>27</v>
      </c>
      <c r="O56" s="93" t="s">
        <v>43</v>
      </c>
      <c r="P56" s="94">
        <v>702.6</v>
      </c>
      <c r="Q56" s="43" t="s">
        <v>29</v>
      </c>
      <c r="R56" s="43"/>
    </row>
    <row r="57" ht="26" customHeight="1" spans="1:18">
      <c r="A57" s="43"/>
      <c r="B57" s="43"/>
      <c r="C57" s="43"/>
      <c r="D57" s="43"/>
      <c r="E57" s="43"/>
      <c r="F57" s="43"/>
      <c r="G57" s="43"/>
      <c r="H57" s="43"/>
      <c r="I57" s="43"/>
      <c r="J57" s="43"/>
      <c r="K57" s="43"/>
      <c r="L57" s="43"/>
      <c r="M57" s="43"/>
      <c r="N57" s="92" t="s">
        <v>50</v>
      </c>
      <c r="O57" s="93" t="s">
        <v>52</v>
      </c>
      <c r="P57" s="94">
        <v>370</v>
      </c>
      <c r="Q57" s="43" t="s">
        <v>29</v>
      </c>
      <c r="R57" s="43"/>
    </row>
    <row r="58" ht="26" customHeight="1" spans="1:18">
      <c r="A58" s="43"/>
      <c r="B58" s="43"/>
      <c r="C58" s="43"/>
      <c r="D58" s="43"/>
      <c r="E58" s="43"/>
      <c r="F58" s="43"/>
      <c r="G58" s="43"/>
      <c r="H58" s="43"/>
      <c r="I58" s="43"/>
      <c r="J58" s="43"/>
      <c r="K58" s="43"/>
      <c r="L58" s="43"/>
      <c r="M58" s="43"/>
      <c r="N58" s="92" t="s">
        <v>50</v>
      </c>
      <c r="O58" s="93" t="s">
        <v>52</v>
      </c>
      <c r="P58" s="94">
        <v>13.2</v>
      </c>
      <c r="Q58" s="43" t="s">
        <v>65</v>
      </c>
      <c r="R58" s="43"/>
    </row>
    <row r="59" ht="26" customHeight="1" spans="1:18">
      <c r="A59" s="43"/>
      <c r="B59" s="43"/>
      <c r="C59" s="43"/>
      <c r="D59" s="43"/>
      <c r="E59" s="43"/>
      <c r="F59" s="43"/>
      <c r="G59" s="43"/>
      <c r="H59" s="43"/>
      <c r="I59" s="43"/>
      <c r="J59" s="43"/>
      <c r="K59" s="43"/>
      <c r="L59" s="43"/>
      <c r="M59" s="43"/>
      <c r="N59" s="92" t="s">
        <v>50</v>
      </c>
      <c r="O59" s="93" t="s">
        <v>54</v>
      </c>
      <c r="P59" s="94">
        <v>20</v>
      </c>
      <c r="Q59" s="43" t="s">
        <v>55</v>
      </c>
      <c r="R59" s="43"/>
    </row>
    <row r="60" ht="26" customHeight="1" spans="1:18">
      <c r="A60" s="43"/>
      <c r="B60" s="43"/>
      <c r="C60" s="43"/>
      <c r="D60" s="43"/>
      <c r="E60" s="43"/>
      <c r="F60" s="43"/>
      <c r="G60" s="43"/>
      <c r="H60" s="43"/>
      <c r="I60" s="43"/>
      <c r="J60" s="43"/>
      <c r="K60" s="43"/>
      <c r="L60" s="43"/>
      <c r="M60" s="43"/>
      <c r="N60" s="92" t="s">
        <v>50</v>
      </c>
      <c r="O60" s="93" t="s">
        <v>51</v>
      </c>
      <c r="P60" s="94">
        <v>228.5</v>
      </c>
      <c r="Q60" s="43" t="s">
        <v>29</v>
      </c>
      <c r="R60" s="43"/>
    </row>
    <row r="61" ht="26" customHeight="1" spans="1:18">
      <c r="A61" s="43"/>
      <c r="B61" s="43"/>
      <c r="C61" s="43"/>
      <c r="D61" s="43"/>
      <c r="E61" s="43"/>
      <c r="F61" s="43"/>
      <c r="G61" s="43"/>
      <c r="H61" s="43"/>
      <c r="I61" s="43"/>
      <c r="J61" s="43"/>
      <c r="K61" s="43"/>
      <c r="L61" s="43"/>
      <c r="M61" s="43"/>
      <c r="N61" s="92" t="s">
        <v>50</v>
      </c>
      <c r="O61" s="93" t="s">
        <v>58</v>
      </c>
      <c r="P61" s="94">
        <v>227.5</v>
      </c>
      <c r="Q61" s="43" t="s">
        <v>29</v>
      </c>
      <c r="R61" s="43"/>
    </row>
    <row r="62" ht="26" customHeight="1" spans="1:18">
      <c r="A62" s="43"/>
      <c r="B62" s="43"/>
      <c r="C62" s="43"/>
      <c r="D62" s="43" t="s">
        <v>69</v>
      </c>
      <c r="E62" s="43" t="s">
        <v>26</v>
      </c>
      <c r="F62" s="43"/>
      <c r="G62" s="43"/>
      <c r="H62" s="43"/>
      <c r="I62" s="43"/>
      <c r="J62" s="43"/>
      <c r="K62" s="43"/>
      <c r="L62" s="43"/>
      <c r="M62" s="43"/>
      <c r="N62" s="70" t="s">
        <v>59</v>
      </c>
      <c r="O62" s="92" t="s">
        <v>60</v>
      </c>
      <c r="P62" s="94">
        <v>60.2</v>
      </c>
      <c r="Q62" s="43" t="s">
        <v>26</v>
      </c>
      <c r="R62" s="43"/>
    </row>
    <row r="63" ht="26" customHeight="1" spans="1:18">
      <c r="A63" s="43">
        <v>6</v>
      </c>
      <c r="B63" s="43"/>
      <c r="C63" s="43" t="s">
        <v>24</v>
      </c>
      <c r="D63" s="43" t="s">
        <v>70</v>
      </c>
      <c r="E63" s="43" t="s">
        <v>26</v>
      </c>
      <c r="F63" s="43">
        <v>913</v>
      </c>
      <c r="G63" s="43"/>
      <c r="H63" s="43"/>
      <c r="I63" s="43">
        <v>913</v>
      </c>
      <c r="J63" s="43">
        <v>913</v>
      </c>
      <c r="K63" s="43"/>
      <c r="L63" s="43"/>
      <c r="M63" s="43"/>
      <c r="N63" s="92" t="s">
        <v>27</v>
      </c>
      <c r="O63" s="93" t="s">
        <v>28</v>
      </c>
      <c r="P63" s="94">
        <v>270</v>
      </c>
      <c r="Q63" s="43" t="s">
        <v>29</v>
      </c>
      <c r="R63" s="43"/>
    </row>
    <row r="64" ht="26" customHeight="1" spans="1:18">
      <c r="A64" s="43"/>
      <c r="B64" s="43"/>
      <c r="C64" s="43"/>
      <c r="D64" s="43" t="s">
        <v>70</v>
      </c>
      <c r="E64" s="43" t="s">
        <v>26</v>
      </c>
      <c r="F64" s="43"/>
      <c r="G64" s="43"/>
      <c r="H64" s="43"/>
      <c r="I64" s="43"/>
      <c r="J64" s="43"/>
      <c r="K64" s="43"/>
      <c r="L64" s="43"/>
      <c r="M64" s="43"/>
      <c r="N64" s="92" t="s">
        <v>27</v>
      </c>
      <c r="O64" s="93" t="s">
        <v>41</v>
      </c>
      <c r="P64" s="94">
        <v>215</v>
      </c>
      <c r="Q64" s="43" t="s">
        <v>29</v>
      </c>
      <c r="R64" s="43"/>
    </row>
    <row r="65" ht="26" customHeight="1" spans="1:18">
      <c r="A65" s="43"/>
      <c r="B65" s="43"/>
      <c r="C65" s="43"/>
      <c r="D65" s="43" t="s">
        <v>70</v>
      </c>
      <c r="E65" s="43" t="s">
        <v>26</v>
      </c>
      <c r="F65" s="43"/>
      <c r="G65" s="43"/>
      <c r="H65" s="43"/>
      <c r="I65" s="43"/>
      <c r="J65" s="43"/>
      <c r="K65" s="43"/>
      <c r="L65" s="43"/>
      <c r="M65" s="43"/>
      <c r="N65" s="92" t="s">
        <v>27</v>
      </c>
      <c r="O65" s="93" t="s">
        <v>43</v>
      </c>
      <c r="P65" s="94">
        <v>100</v>
      </c>
      <c r="Q65" s="43" t="s">
        <v>29</v>
      </c>
      <c r="R65" s="43"/>
    </row>
    <row r="66" ht="26" customHeight="1" spans="1:18">
      <c r="A66" s="43"/>
      <c r="B66" s="43"/>
      <c r="C66" s="43"/>
      <c r="D66" s="43"/>
      <c r="E66" s="43"/>
      <c r="F66" s="43"/>
      <c r="G66" s="43"/>
      <c r="H66" s="43"/>
      <c r="I66" s="43"/>
      <c r="J66" s="43"/>
      <c r="K66" s="43"/>
      <c r="L66" s="43"/>
      <c r="M66" s="43"/>
      <c r="N66" s="92" t="s">
        <v>27</v>
      </c>
      <c r="O66" s="93" t="s">
        <v>36</v>
      </c>
      <c r="P66" s="94">
        <v>13</v>
      </c>
      <c r="Q66" s="43" t="s">
        <v>29</v>
      </c>
      <c r="R66" s="43"/>
    </row>
    <row r="67" ht="35" customHeight="1" spans="1:18">
      <c r="A67" s="43"/>
      <c r="B67" s="43"/>
      <c r="C67" s="43"/>
      <c r="D67" s="43" t="s">
        <v>70</v>
      </c>
      <c r="E67" s="43" t="s">
        <v>26</v>
      </c>
      <c r="F67" s="43"/>
      <c r="G67" s="43"/>
      <c r="H67" s="43"/>
      <c r="I67" s="43"/>
      <c r="J67" s="43"/>
      <c r="K67" s="43"/>
      <c r="L67" s="43"/>
      <c r="M67" s="43"/>
      <c r="N67" s="92" t="s">
        <v>50</v>
      </c>
      <c r="O67" s="93" t="s">
        <v>52</v>
      </c>
      <c r="P67" s="94">
        <v>220</v>
      </c>
      <c r="Q67" s="43" t="s">
        <v>33</v>
      </c>
      <c r="R67" s="43"/>
    </row>
    <row r="68" ht="35" customHeight="1" spans="1:18">
      <c r="A68" s="43"/>
      <c r="B68" s="43"/>
      <c r="C68" s="43"/>
      <c r="D68" s="43"/>
      <c r="E68" s="43"/>
      <c r="F68" s="43"/>
      <c r="G68" s="43"/>
      <c r="H68" s="43"/>
      <c r="I68" s="43"/>
      <c r="J68" s="43"/>
      <c r="K68" s="43"/>
      <c r="L68" s="43"/>
      <c r="M68" s="43"/>
      <c r="N68" s="92" t="s">
        <v>50</v>
      </c>
      <c r="O68" s="93" t="s">
        <v>51</v>
      </c>
      <c r="P68" s="94">
        <v>20</v>
      </c>
      <c r="Q68" s="43" t="s">
        <v>29</v>
      </c>
      <c r="R68" s="43"/>
    </row>
    <row r="69" ht="35" customHeight="1" spans="1:18">
      <c r="A69" s="43"/>
      <c r="B69" s="43"/>
      <c r="C69" s="43"/>
      <c r="D69" s="43"/>
      <c r="E69" s="43"/>
      <c r="F69" s="43"/>
      <c r="G69" s="43"/>
      <c r="H69" s="43"/>
      <c r="I69" s="43"/>
      <c r="J69" s="43"/>
      <c r="K69" s="43"/>
      <c r="L69" s="43"/>
      <c r="M69" s="43"/>
      <c r="N69" s="92" t="s">
        <v>50</v>
      </c>
      <c r="O69" s="93" t="s">
        <v>30</v>
      </c>
      <c r="P69" s="94">
        <v>22</v>
      </c>
      <c r="Q69" s="43" t="s">
        <v>29</v>
      </c>
      <c r="R69" s="43"/>
    </row>
    <row r="70" ht="26" customHeight="1" spans="1:18">
      <c r="A70" s="43"/>
      <c r="B70" s="43"/>
      <c r="C70" s="43"/>
      <c r="D70" s="43" t="s">
        <v>70</v>
      </c>
      <c r="E70" s="43" t="s">
        <v>26</v>
      </c>
      <c r="F70" s="43"/>
      <c r="G70" s="43"/>
      <c r="H70" s="43"/>
      <c r="I70" s="43"/>
      <c r="J70" s="43"/>
      <c r="K70" s="43"/>
      <c r="L70" s="43"/>
      <c r="M70" s="43"/>
      <c r="N70" s="43" t="s">
        <v>59</v>
      </c>
      <c r="O70" s="43" t="s">
        <v>57</v>
      </c>
      <c r="P70" s="94">
        <v>53</v>
      </c>
      <c r="Q70" s="43" t="s">
        <v>26</v>
      </c>
      <c r="R70" s="43"/>
    </row>
    <row r="71" ht="36" customHeight="1" spans="1:18">
      <c r="A71" s="43">
        <v>7</v>
      </c>
      <c r="B71" s="43"/>
      <c r="C71" s="43" t="s">
        <v>71</v>
      </c>
      <c r="D71" s="43" t="s">
        <v>72</v>
      </c>
      <c r="E71" s="43" t="s">
        <v>26</v>
      </c>
      <c r="F71" s="43">
        <v>302</v>
      </c>
      <c r="G71" s="43"/>
      <c r="H71" s="43"/>
      <c r="I71" s="43">
        <v>302</v>
      </c>
      <c r="J71" s="43">
        <v>302</v>
      </c>
      <c r="K71" s="43"/>
      <c r="L71" s="43"/>
      <c r="M71" s="43"/>
      <c r="N71" s="92" t="s">
        <v>50</v>
      </c>
      <c r="O71" s="93" t="s">
        <v>57</v>
      </c>
      <c r="P71" s="94">
        <v>302</v>
      </c>
      <c r="Q71" s="43" t="s">
        <v>55</v>
      </c>
      <c r="R71" s="43"/>
    </row>
    <row r="72" ht="26" customHeight="1" spans="1:18">
      <c r="A72" s="43">
        <v>8</v>
      </c>
      <c r="B72" s="43"/>
      <c r="C72" s="43" t="s">
        <v>61</v>
      </c>
      <c r="D72" s="43" t="s">
        <v>73</v>
      </c>
      <c r="E72" s="43" t="s">
        <v>26</v>
      </c>
      <c r="F72" s="43">
        <v>823</v>
      </c>
      <c r="G72" s="43"/>
      <c r="H72" s="43"/>
      <c r="I72" s="43">
        <v>823</v>
      </c>
      <c r="J72" s="43"/>
      <c r="K72" s="43">
        <v>823</v>
      </c>
      <c r="L72" s="43"/>
      <c r="M72" s="43"/>
      <c r="N72" s="92" t="s">
        <v>27</v>
      </c>
      <c r="O72" s="93" t="s">
        <v>28</v>
      </c>
      <c r="P72" s="94">
        <v>424</v>
      </c>
      <c r="Q72" s="43" t="s">
        <v>29</v>
      </c>
      <c r="R72" s="43"/>
    </row>
    <row r="73" ht="26" customHeight="1" spans="1:18">
      <c r="A73" s="43"/>
      <c r="B73" s="43"/>
      <c r="C73" s="43"/>
      <c r="D73" s="43" t="s">
        <v>73</v>
      </c>
      <c r="E73" s="43" t="s">
        <v>26</v>
      </c>
      <c r="F73" s="43"/>
      <c r="G73" s="43"/>
      <c r="H73" s="43"/>
      <c r="I73" s="43"/>
      <c r="J73" s="43"/>
      <c r="K73" s="43"/>
      <c r="L73" s="43"/>
      <c r="M73" s="43"/>
      <c r="N73" s="92" t="s">
        <v>27</v>
      </c>
      <c r="O73" s="93" t="s">
        <v>34</v>
      </c>
      <c r="P73" s="94">
        <v>30</v>
      </c>
      <c r="Q73" s="43" t="s">
        <v>29</v>
      </c>
      <c r="R73" s="43"/>
    </row>
    <row r="74" ht="26" customHeight="1" spans="1:18">
      <c r="A74" s="43"/>
      <c r="B74" s="43"/>
      <c r="C74" s="43"/>
      <c r="D74" s="43" t="s">
        <v>73</v>
      </c>
      <c r="E74" s="43" t="s">
        <v>26</v>
      </c>
      <c r="F74" s="43"/>
      <c r="G74" s="43"/>
      <c r="H74" s="43"/>
      <c r="I74" s="43"/>
      <c r="J74" s="43"/>
      <c r="K74" s="43"/>
      <c r="L74" s="43"/>
      <c r="M74" s="43"/>
      <c r="N74" s="92" t="s">
        <v>27</v>
      </c>
      <c r="O74" s="93" t="s">
        <v>43</v>
      </c>
      <c r="P74" s="94">
        <f>218-81.2</f>
        <v>136.8</v>
      </c>
      <c r="Q74" s="43" t="s">
        <v>29</v>
      </c>
      <c r="R74" s="43"/>
    </row>
    <row r="75" ht="26" customHeight="1" spans="1:18">
      <c r="A75" s="43"/>
      <c r="B75" s="43"/>
      <c r="C75" s="43"/>
      <c r="D75" s="43"/>
      <c r="E75" s="43"/>
      <c r="F75" s="43"/>
      <c r="G75" s="43"/>
      <c r="H75" s="43"/>
      <c r="I75" s="43"/>
      <c r="J75" s="43"/>
      <c r="K75" s="43"/>
      <c r="L75" s="43"/>
      <c r="M75" s="43"/>
      <c r="N75" s="92" t="s">
        <v>44</v>
      </c>
      <c r="O75" s="93" t="s">
        <v>45</v>
      </c>
      <c r="P75" s="94">
        <v>5</v>
      </c>
      <c r="Q75" s="43" t="s">
        <v>46</v>
      </c>
      <c r="R75" s="43"/>
    </row>
    <row r="76" ht="26" customHeight="1" spans="1:18">
      <c r="A76" s="43"/>
      <c r="B76" s="43"/>
      <c r="C76" s="43"/>
      <c r="D76" s="43"/>
      <c r="E76" s="43"/>
      <c r="F76" s="43"/>
      <c r="G76" s="43"/>
      <c r="H76" s="43"/>
      <c r="I76" s="43"/>
      <c r="J76" s="43"/>
      <c r="K76" s="43"/>
      <c r="L76" s="43"/>
      <c r="M76" s="43"/>
      <c r="N76" s="92" t="s">
        <v>50</v>
      </c>
      <c r="O76" s="93" t="s">
        <v>58</v>
      </c>
      <c r="P76" s="94">
        <f>60+81.2</f>
        <v>141.2</v>
      </c>
      <c r="Q76" s="43" t="s">
        <v>29</v>
      </c>
      <c r="R76" s="43"/>
    </row>
    <row r="77" ht="26" customHeight="1" spans="1:18">
      <c r="A77" s="43"/>
      <c r="B77" s="43"/>
      <c r="C77" s="43"/>
      <c r="D77" s="43" t="s">
        <v>73</v>
      </c>
      <c r="E77" s="43" t="s">
        <v>26</v>
      </c>
      <c r="F77" s="43"/>
      <c r="G77" s="43"/>
      <c r="H77" s="43"/>
      <c r="I77" s="43"/>
      <c r="J77" s="43"/>
      <c r="K77" s="43"/>
      <c r="L77" s="43"/>
      <c r="M77" s="43"/>
      <c r="N77" s="92" t="s">
        <v>50</v>
      </c>
      <c r="O77" s="93" t="s">
        <v>51</v>
      </c>
      <c r="P77" s="94">
        <v>86</v>
      </c>
      <c r="Q77" s="43" t="s">
        <v>29</v>
      </c>
      <c r="R77" s="43"/>
    </row>
    <row r="78" ht="39" customHeight="1" spans="1:18">
      <c r="A78" s="43">
        <v>9</v>
      </c>
      <c r="B78" s="43"/>
      <c r="C78" s="43" t="s">
        <v>74</v>
      </c>
      <c r="D78" s="43" t="s">
        <v>75</v>
      </c>
      <c r="E78" s="43" t="s">
        <v>26</v>
      </c>
      <c r="F78" s="43">
        <v>1579.04</v>
      </c>
      <c r="G78" s="43"/>
      <c r="H78" s="43"/>
      <c r="I78" s="43">
        <v>1579.04</v>
      </c>
      <c r="J78" s="43"/>
      <c r="K78" s="43"/>
      <c r="L78" s="43">
        <v>1579.04</v>
      </c>
      <c r="M78" s="43"/>
      <c r="N78" s="92" t="s">
        <v>27</v>
      </c>
      <c r="O78" s="93" t="s">
        <v>31</v>
      </c>
      <c r="P78" s="94">
        <v>200</v>
      </c>
      <c r="Q78" s="43" t="s">
        <v>29</v>
      </c>
      <c r="R78" s="43"/>
    </row>
    <row r="79" ht="37" customHeight="1" spans="1:18">
      <c r="A79" s="43"/>
      <c r="B79" s="43"/>
      <c r="C79" s="43"/>
      <c r="D79" s="43" t="s">
        <v>75</v>
      </c>
      <c r="E79" s="43" t="s">
        <v>26</v>
      </c>
      <c r="F79" s="43"/>
      <c r="G79" s="43"/>
      <c r="H79" s="43"/>
      <c r="I79" s="43"/>
      <c r="J79" s="43"/>
      <c r="K79" s="43"/>
      <c r="L79" s="43"/>
      <c r="M79" s="43"/>
      <c r="N79" s="92" t="s">
        <v>27</v>
      </c>
      <c r="O79" s="93" t="s">
        <v>36</v>
      </c>
      <c r="P79" s="94">
        <v>265</v>
      </c>
      <c r="Q79" s="43" t="s">
        <v>29</v>
      </c>
      <c r="R79" s="43"/>
    </row>
    <row r="80" ht="37" customHeight="1" spans="1:18">
      <c r="A80" s="43"/>
      <c r="B80" s="43"/>
      <c r="C80" s="43"/>
      <c r="D80" s="43" t="s">
        <v>75</v>
      </c>
      <c r="E80" s="43" t="s">
        <v>26</v>
      </c>
      <c r="F80" s="43"/>
      <c r="G80" s="43"/>
      <c r="H80" s="43"/>
      <c r="I80" s="43"/>
      <c r="J80" s="43"/>
      <c r="K80" s="43"/>
      <c r="L80" s="43"/>
      <c r="M80" s="43"/>
      <c r="N80" s="92" t="s">
        <v>27</v>
      </c>
      <c r="O80" s="93" t="s">
        <v>41</v>
      </c>
      <c r="P80" s="94">
        <v>390</v>
      </c>
      <c r="Q80" s="43" t="s">
        <v>29</v>
      </c>
      <c r="R80" s="43"/>
    </row>
    <row r="81" ht="37" customHeight="1" spans="1:18">
      <c r="A81" s="43"/>
      <c r="B81" s="43"/>
      <c r="C81" s="43"/>
      <c r="D81" s="43" t="s">
        <v>75</v>
      </c>
      <c r="E81" s="43" t="s">
        <v>26</v>
      </c>
      <c r="F81" s="43"/>
      <c r="G81" s="43"/>
      <c r="H81" s="43"/>
      <c r="I81" s="43"/>
      <c r="J81" s="43"/>
      <c r="K81" s="43"/>
      <c r="L81" s="43"/>
      <c r="M81" s="43"/>
      <c r="N81" s="92" t="s">
        <v>27</v>
      </c>
      <c r="O81" s="93" t="s">
        <v>42</v>
      </c>
      <c r="P81" s="94">
        <v>280</v>
      </c>
      <c r="Q81" s="43" t="s">
        <v>76</v>
      </c>
      <c r="R81" s="43"/>
    </row>
    <row r="82" ht="37" customHeight="1" spans="1:18">
      <c r="A82" s="43"/>
      <c r="B82" s="43"/>
      <c r="C82" s="43"/>
      <c r="D82" s="43" t="s">
        <v>75</v>
      </c>
      <c r="E82" s="43" t="s">
        <v>26</v>
      </c>
      <c r="F82" s="43"/>
      <c r="G82" s="43"/>
      <c r="H82" s="43"/>
      <c r="I82" s="43"/>
      <c r="J82" s="43"/>
      <c r="K82" s="43"/>
      <c r="L82" s="43"/>
      <c r="M82" s="43"/>
      <c r="N82" s="92" t="s">
        <v>27</v>
      </c>
      <c r="O82" s="93" t="s">
        <v>43</v>
      </c>
      <c r="P82" s="94">
        <v>106.04</v>
      </c>
      <c r="Q82" s="43" t="s">
        <v>29</v>
      </c>
      <c r="R82" s="43"/>
    </row>
    <row r="83" ht="37" customHeight="1" spans="1:18">
      <c r="A83" s="43"/>
      <c r="B83" s="43"/>
      <c r="C83" s="43"/>
      <c r="D83" s="43" t="s">
        <v>75</v>
      </c>
      <c r="E83" s="43" t="s">
        <v>26</v>
      </c>
      <c r="F83" s="43"/>
      <c r="G83" s="43"/>
      <c r="H83" s="43"/>
      <c r="I83" s="43"/>
      <c r="J83" s="43"/>
      <c r="K83" s="43"/>
      <c r="L83" s="43"/>
      <c r="M83" s="43"/>
      <c r="N83" s="92" t="s">
        <v>50</v>
      </c>
      <c r="O83" s="93" t="s">
        <v>54</v>
      </c>
      <c r="P83" s="94">
        <v>338</v>
      </c>
      <c r="Q83" s="43" t="s">
        <v>55</v>
      </c>
      <c r="R83" s="43"/>
    </row>
    <row r="84" s="67" customFormat="1" ht="26" customHeight="1" spans="1:18">
      <c r="A84" s="97">
        <v>10</v>
      </c>
      <c r="B84" s="97"/>
      <c r="C84" s="97" t="s">
        <v>74</v>
      </c>
      <c r="D84" s="97" t="s">
        <v>77</v>
      </c>
      <c r="E84" s="97" t="s">
        <v>26</v>
      </c>
      <c r="F84" s="97">
        <v>830.33</v>
      </c>
      <c r="G84" s="43"/>
      <c r="H84" s="43"/>
      <c r="I84" s="97">
        <v>830.33</v>
      </c>
      <c r="J84" s="97"/>
      <c r="K84" s="97"/>
      <c r="L84" s="97">
        <v>830.33</v>
      </c>
      <c r="M84" s="97"/>
      <c r="N84" s="98" t="s">
        <v>27</v>
      </c>
      <c r="O84" s="99" t="s">
        <v>28</v>
      </c>
      <c r="P84" s="100">
        <v>26</v>
      </c>
      <c r="Q84" s="97" t="s">
        <v>29</v>
      </c>
      <c r="R84" s="97"/>
    </row>
    <row r="85" ht="26" customHeight="1" spans="1:18">
      <c r="A85" s="43"/>
      <c r="B85" s="43"/>
      <c r="C85" s="43"/>
      <c r="D85" s="43" t="s">
        <v>77</v>
      </c>
      <c r="E85" s="43" t="s">
        <v>26</v>
      </c>
      <c r="F85" s="43"/>
      <c r="G85" s="43"/>
      <c r="H85" s="43"/>
      <c r="I85" s="43"/>
      <c r="J85" s="43"/>
      <c r="K85" s="43"/>
      <c r="L85" s="43"/>
      <c r="M85" s="43"/>
      <c r="N85" s="92" t="s">
        <v>27</v>
      </c>
      <c r="O85" s="93" t="s">
        <v>32</v>
      </c>
      <c r="P85" s="94">
        <v>200</v>
      </c>
      <c r="Q85" s="43" t="s">
        <v>33</v>
      </c>
      <c r="R85" s="43"/>
    </row>
    <row r="86" ht="26" customHeight="1" spans="1:18">
      <c r="A86" s="43"/>
      <c r="B86" s="43"/>
      <c r="C86" s="43"/>
      <c r="D86" s="43" t="s">
        <v>77</v>
      </c>
      <c r="E86" s="43" t="s">
        <v>26</v>
      </c>
      <c r="F86" s="43"/>
      <c r="G86" s="43"/>
      <c r="H86" s="43"/>
      <c r="I86" s="43"/>
      <c r="J86" s="43"/>
      <c r="K86" s="43"/>
      <c r="L86" s="43"/>
      <c r="M86" s="43"/>
      <c r="N86" s="92" t="s">
        <v>27</v>
      </c>
      <c r="O86" s="93" t="s">
        <v>34</v>
      </c>
      <c r="P86" s="94">
        <v>48</v>
      </c>
      <c r="Q86" s="43" t="s">
        <v>29</v>
      </c>
      <c r="R86" s="43"/>
    </row>
    <row r="87" ht="26" customHeight="1" spans="1:18">
      <c r="A87" s="43"/>
      <c r="B87" s="43"/>
      <c r="C87" s="43"/>
      <c r="D87" s="43" t="s">
        <v>77</v>
      </c>
      <c r="E87" s="43" t="s">
        <v>26</v>
      </c>
      <c r="F87" s="43"/>
      <c r="G87" s="43"/>
      <c r="H87" s="43"/>
      <c r="I87" s="43"/>
      <c r="J87" s="43"/>
      <c r="K87" s="43"/>
      <c r="L87" s="43"/>
      <c r="M87" s="43"/>
      <c r="N87" s="92" t="s">
        <v>27</v>
      </c>
      <c r="O87" s="93" t="s">
        <v>35</v>
      </c>
      <c r="P87" s="94">
        <v>22</v>
      </c>
      <c r="Q87" s="43" t="s">
        <v>29</v>
      </c>
      <c r="R87" s="43"/>
    </row>
    <row r="88" ht="26" customHeight="1" spans="1:18">
      <c r="A88" s="43"/>
      <c r="B88" s="43"/>
      <c r="C88" s="43"/>
      <c r="D88" s="43" t="s">
        <v>77</v>
      </c>
      <c r="E88" s="43" t="s">
        <v>26</v>
      </c>
      <c r="F88" s="43"/>
      <c r="G88" s="43"/>
      <c r="H88" s="43"/>
      <c r="I88" s="43"/>
      <c r="J88" s="43"/>
      <c r="K88" s="43"/>
      <c r="L88" s="43"/>
      <c r="M88" s="43"/>
      <c r="N88" s="92" t="s">
        <v>27</v>
      </c>
      <c r="O88" s="93" t="s">
        <v>36</v>
      </c>
      <c r="P88" s="94">
        <v>28.33</v>
      </c>
      <c r="Q88" s="43" t="s">
        <v>29</v>
      </c>
      <c r="R88" s="43"/>
    </row>
    <row r="89" ht="26" customHeight="1" spans="1:18">
      <c r="A89" s="43"/>
      <c r="B89" s="43"/>
      <c r="C89" s="43"/>
      <c r="D89" s="43" t="s">
        <v>77</v>
      </c>
      <c r="E89" s="43" t="s">
        <v>26</v>
      </c>
      <c r="F89" s="43"/>
      <c r="G89" s="43"/>
      <c r="H89" s="43"/>
      <c r="I89" s="43"/>
      <c r="J89" s="43"/>
      <c r="K89" s="43"/>
      <c r="L89" s="43"/>
      <c r="M89" s="43"/>
      <c r="N89" s="92" t="s">
        <v>27</v>
      </c>
      <c r="O89" s="93" t="s">
        <v>37</v>
      </c>
      <c r="P89" s="94">
        <v>20</v>
      </c>
      <c r="Q89" s="43" t="s">
        <v>29</v>
      </c>
      <c r="R89" s="43"/>
    </row>
    <row r="90" ht="26" customHeight="1" spans="1:18">
      <c r="A90" s="43"/>
      <c r="B90" s="43"/>
      <c r="C90" s="43"/>
      <c r="D90" s="43" t="s">
        <v>77</v>
      </c>
      <c r="E90" s="43" t="s">
        <v>26</v>
      </c>
      <c r="F90" s="43"/>
      <c r="G90" s="43"/>
      <c r="H90" s="43"/>
      <c r="I90" s="43"/>
      <c r="J90" s="43"/>
      <c r="K90" s="43"/>
      <c r="L90" s="43"/>
      <c r="M90" s="43"/>
      <c r="N90" s="92" t="s">
        <v>27</v>
      </c>
      <c r="O90" s="93" t="s">
        <v>38</v>
      </c>
      <c r="P90" s="94">
        <v>30</v>
      </c>
      <c r="Q90" s="43" t="s">
        <v>29</v>
      </c>
      <c r="R90" s="43"/>
    </row>
    <row r="91" ht="26" customHeight="1" spans="1:18">
      <c r="A91" s="43"/>
      <c r="B91" s="43"/>
      <c r="C91" s="43"/>
      <c r="D91" s="43" t="s">
        <v>77</v>
      </c>
      <c r="E91" s="43" t="s">
        <v>26</v>
      </c>
      <c r="F91" s="43"/>
      <c r="G91" s="43"/>
      <c r="H91" s="43"/>
      <c r="I91" s="43"/>
      <c r="J91" s="43"/>
      <c r="K91" s="43"/>
      <c r="L91" s="43"/>
      <c r="M91" s="43"/>
      <c r="N91" s="92" t="s">
        <v>27</v>
      </c>
      <c r="O91" s="93" t="s">
        <v>43</v>
      </c>
      <c r="P91" s="94">
        <v>81</v>
      </c>
      <c r="Q91" s="43" t="s">
        <v>29</v>
      </c>
      <c r="R91" s="43"/>
    </row>
    <row r="92" ht="26" customHeight="1" spans="1:18">
      <c r="A92" s="43"/>
      <c r="B92" s="43"/>
      <c r="C92" s="43"/>
      <c r="D92" s="43"/>
      <c r="E92" s="43"/>
      <c r="F92" s="43"/>
      <c r="G92" s="43"/>
      <c r="H92" s="43"/>
      <c r="I92" s="43"/>
      <c r="J92" s="43"/>
      <c r="K92" s="43"/>
      <c r="L92" s="43"/>
      <c r="M92" s="43"/>
      <c r="N92" s="92" t="s">
        <v>44</v>
      </c>
      <c r="O92" s="93" t="s">
        <v>45</v>
      </c>
      <c r="P92" s="94">
        <v>10</v>
      </c>
      <c r="Q92" s="43" t="s">
        <v>46</v>
      </c>
      <c r="R92" s="43"/>
    </row>
    <row r="93" ht="26" customHeight="1" spans="1:18">
      <c r="A93" s="43"/>
      <c r="B93" s="43"/>
      <c r="C93" s="43"/>
      <c r="D93" s="43"/>
      <c r="E93" s="43"/>
      <c r="F93" s="43"/>
      <c r="G93" s="43"/>
      <c r="H93" s="43"/>
      <c r="I93" s="43"/>
      <c r="J93" s="43"/>
      <c r="K93" s="43"/>
      <c r="L93" s="43"/>
      <c r="M93" s="43"/>
      <c r="N93" s="98" t="s">
        <v>50</v>
      </c>
      <c r="O93" s="99" t="s">
        <v>30</v>
      </c>
      <c r="P93" s="100">
        <v>45</v>
      </c>
      <c r="Q93" s="97" t="s">
        <v>29</v>
      </c>
      <c r="R93" s="43"/>
    </row>
    <row r="94" ht="26" customHeight="1" spans="1:18">
      <c r="A94" s="43"/>
      <c r="B94" s="43"/>
      <c r="C94" s="43"/>
      <c r="D94" s="43"/>
      <c r="E94" s="43"/>
      <c r="F94" s="43"/>
      <c r="G94" s="43"/>
      <c r="H94" s="43"/>
      <c r="I94" s="43"/>
      <c r="J94" s="43"/>
      <c r="K94" s="43"/>
      <c r="L94" s="43"/>
      <c r="M94" s="43"/>
      <c r="N94" s="92" t="s">
        <v>50</v>
      </c>
      <c r="O94" s="93" t="s">
        <v>52</v>
      </c>
      <c r="P94" s="94">
        <v>320</v>
      </c>
      <c r="Q94" s="43" t="s">
        <v>29</v>
      </c>
      <c r="R94" s="43"/>
    </row>
  </sheetData>
  <mergeCells count="131">
    <mergeCell ref="A1:B1"/>
    <mergeCell ref="A2:R2"/>
    <mergeCell ref="A3:R3"/>
    <mergeCell ref="A4:G4"/>
    <mergeCell ref="N4:R4"/>
    <mergeCell ref="A7:E7"/>
    <mergeCell ref="A5:A6"/>
    <mergeCell ref="A8:A27"/>
    <mergeCell ref="A28:A33"/>
    <mergeCell ref="A34:A48"/>
    <mergeCell ref="A49:A50"/>
    <mergeCell ref="A51:A62"/>
    <mergeCell ref="A63:A70"/>
    <mergeCell ref="A72:A77"/>
    <mergeCell ref="A78:A83"/>
    <mergeCell ref="A84:A94"/>
    <mergeCell ref="B5:B6"/>
    <mergeCell ref="B8:B27"/>
    <mergeCell ref="B28:B33"/>
    <mergeCell ref="B34:B48"/>
    <mergeCell ref="B49:B50"/>
    <mergeCell ref="B51:B62"/>
    <mergeCell ref="B63:B70"/>
    <mergeCell ref="B72:B77"/>
    <mergeCell ref="B78:B83"/>
    <mergeCell ref="B84:B94"/>
    <mergeCell ref="C5:C6"/>
    <mergeCell ref="C8:C27"/>
    <mergeCell ref="C28:C33"/>
    <mergeCell ref="C34:C48"/>
    <mergeCell ref="C49:C50"/>
    <mergeCell ref="C51:C62"/>
    <mergeCell ref="C63:C70"/>
    <mergeCell ref="C72:C77"/>
    <mergeCell ref="C78:C83"/>
    <mergeCell ref="C84:C94"/>
    <mergeCell ref="D5:D6"/>
    <mergeCell ref="D8:D27"/>
    <mergeCell ref="D28:D33"/>
    <mergeCell ref="D34:D48"/>
    <mergeCell ref="D49:D50"/>
    <mergeCell ref="D51:D62"/>
    <mergeCell ref="D63:D70"/>
    <mergeCell ref="D72:D77"/>
    <mergeCell ref="D78:D83"/>
    <mergeCell ref="D84:D94"/>
    <mergeCell ref="E5:E6"/>
    <mergeCell ref="E8:E27"/>
    <mergeCell ref="E28:E33"/>
    <mergeCell ref="E34:E48"/>
    <mergeCell ref="E49:E50"/>
    <mergeCell ref="E51:E62"/>
    <mergeCell ref="E63:E70"/>
    <mergeCell ref="E72:E77"/>
    <mergeCell ref="E78:E83"/>
    <mergeCell ref="E84:E94"/>
    <mergeCell ref="F5:F6"/>
    <mergeCell ref="F8:F27"/>
    <mergeCell ref="F28:F33"/>
    <mergeCell ref="F34:F48"/>
    <mergeCell ref="F49:F50"/>
    <mergeCell ref="F51:F62"/>
    <mergeCell ref="F63:F70"/>
    <mergeCell ref="F72:F77"/>
    <mergeCell ref="F78:F83"/>
    <mergeCell ref="F84:F94"/>
    <mergeCell ref="G8:G27"/>
    <mergeCell ref="G49:G50"/>
    <mergeCell ref="G51:G62"/>
    <mergeCell ref="G63:G70"/>
    <mergeCell ref="G72:G77"/>
    <mergeCell ref="G78:G83"/>
    <mergeCell ref="G84:G94"/>
    <mergeCell ref="H8:H27"/>
    <mergeCell ref="H49:H50"/>
    <mergeCell ref="H51:H62"/>
    <mergeCell ref="H63:H70"/>
    <mergeCell ref="H72:H77"/>
    <mergeCell ref="H78:H83"/>
    <mergeCell ref="H84:H94"/>
    <mergeCell ref="I8:I27"/>
    <mergeCell ref="I28:I33"/>
    <mergeCell ref="I34:I48"/>
    <mergeCell ref="I49:I50"/>
    <mergeCell ref="I51:I62"/>
    <mergeCell ref="I63:I70"/>
    <mergeCell ref="I72:I77"/>
    <mergeCell ref="I78:I83"/>
    <mergeCell ref="I84:I94"/>
    <mergeCell ref="J8:J27"/>
    <mergeCell ref="J28:J33"/>
    <mergeCell ref="J34:J48"/>
    <mergeCell ref="J49:J50"/>
    <mergeCell ref="J51:J62"/>
    <mergeCell ref="J63:J70"/>
    <mergeCell ref="J72:J77"/>
    <mergeCell ref="J78:J83"/>
    <mergeCell ref="J84:J94"/>
    <mergeCell ref="K8:K27"/>
    <mergeCell ref="K28:K33"/>
    <mergeCell ref="K34:K48"/>
    <mergeCell ref="K49:K50"/>
    <mergeCell ref="K51:K62"/>
    <mergeCell ref="K63:K70"/>
    <mergeCell ref="K72:K77"/>
    <mergeCell ref="K78:K83"/>
    <mergeCell ref="K84:K94"/>
    <mergeCell ref="L8:L27"/>
    <mergeCell ref="L28:L33"/>
    <mergeCell ref="L34:L48"/>
    <mergeCell ref="L49:L50"/>
    <mergeCell ref="L51:L62"/>
    <mergeCell ref="L63:L70"/>
    <mergeCell ref="L72:L77"/>
    <mergeCell ref="L78:L83"/>
    <mergeCell ref="L84:L94"/>
    <mergeCell ref="M8:M27"/>
    <mergeCell ref="M28:M33"/>
    <mergeCell ref="M34:M48"/>
    <mergeCell ref="M49:M50"/>
    <mergeCell ref="M51:M62"/>
    <mergeCell ref="M63:M70"/>
    <mergeCell ref="M72:M77"/>
    <mergeCell ref="M78:M83"/>
    <mergeCell ref="M84:M94"/>
    <mergeCell ref="N5:N6"/>
    <mergeCell ref="O5:O6"/>
    <mergeCell ref="P5:P6"/>
    <mergeCell ref="Q5:Q6"/>
    <mergeCell ref="R5:R6"/>
    <mergeCell ref="I4:M5"/>
  </mergeCells>
  <dataValidations count="1">
    <dataValidation type="list" allowBlank="1" showInputMessage="1" showErrorMessage="1" sqref="N41 N70">
      <formula1>'数据源，勿动！'!$A$1:$H$1</formula1>
    </dataValidation>
  </dataValidations>
  <printOptions horizontalCentered="1"/>
  <pageMargins left="0.156944444444444" right="0.161111111111111" top="0.275" bottom="0.314583333333333" header="0.196527777777778" footer="0.156944444444444"/>
  <pageSetup paperSize="9" scale="62" orientation="landscape"/>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27"/>
  <sheetViews>
    <sheetView showZeros="0" zoomScale="77" zoomScaleNormal="77" workbookViewId="0">
      <selection activeCell="Z11" sqref="Z11"/>
    </sheetView>
  </sheetViews>
  <sheetFormatPr defaultColWidth="9" defaultRowHeight="14.4"/>
  <cols>
    <col min="1" max="1" width="9.56481481481481" style="2" customWidth="1"/>
    <col min="2" max="2" width="9.12962962962963" style="2" customWidth="1"/>
    <col min="3" max="3" width="12.6296296296296" style="2" customWidth="1"/>
    <col min="4" max="4" width="9.25" style="2" customWidth="1"/>
    <col min="5" max="5" width="12" style="2" customWidth="1"/>
    <col min="6" max="6" width="7.62962962962963" style="2" customWidth="1"/>
    <col min="7" max="7" width="7.37962962962963" style="2" customWidth="1"/>
    <col min="8" max="8" width="9.37962962962963" style="2" customWidth="1"/>
    <col min="9" max="9" width="9.5" style="2" customWidth="1"/>
    <col min="10" max="10" width="10.8796296296296" style="2" customWidth="1"/>
    <col min="11" max="11" width="7.25" style="2" customWidth="1"/>
    <col min="12" max="12" width="8.25" style="2" customWidth="1"/>
    <col min="13" max="13" width="11.75" style="2" customWidth="1"/>
    <col min="14" max="14" width="10.1296296296296" style="2" customWidth="1"/>
    <col min="15" max="15" width="9.75" style="2" customWidth="1"/>
    <col min="16" max="16" width="7.5" style="2" customWidth="1"/>
    <col min="17" max="17" width="8.12962962962963" style="2" customWidth="1"/>
    <col min="18" max="18" width="9.62962962962963" style="2" customWidth="1"/>
    <col min="19" max="19" width="9.25" style="2" customWidth="1"/>
    <col min="20" max="20" width="10" style="2" customWidth="1"/>
    <col min="21" max="22" width="13.75" style="2" customWidth="1"/>
    <col min="23" max="23" width="9.25" style="2" customWidth="1"/>
    <col min="24" max="25" width="8.87962962962963" style="2" customWidth="1"/>
    <col min="26" max="26" width="7.37962962962963" style="2" customWidth="1"/>
    <col min="27" max="27" width="9.5" style="2" customWidth="1"/>
    <col min="28" max="28" width="8.12962962962963" style="2" customWidth="1"/>
    <col min="29" max="29" width="7.75" style="2" customWidth="1"/>
    <col min="30" max="30" width="11.3796296296296" style="2" customWidth="1"/>
    <col min="31" max="31" width="9.12962962962963" style="2" customWidth="1"/>
    <col min="32" max="32" width="10.75" style="2" customWidth="1"/>
    <col min="33" max="33" width="12.6296296296296" style="2"/>
    <col min="34" max="34" width="13" style="2" customWidth="1"/>
    <col min="35" max="35" width="12.6296296296296"/>
  </cols>
  <sheetData>
    <row r="1" ht="20.25" customHeight="1" spans="1:1">
      <c r="A1" s="26" t="s">
        <v>78</v>
      </c>
    </row>
    <row r="2" ht="37.5" customHeight="1" spans="1:34">
      <c r="A2" s="47" t="s">
        <v>79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46" customFormat="1" ht="33.95" customHeight="1" spans="1:34">
      <c r="A3" s="48" t="s">
        <v>6</v>
      </c>
      <c r="B3" s="48" t="s">
        <v>80</v>
      </c>
      <c r="C3" s="48" t="s">
        <v>80</v>
      </c>
      <c r="D3" s="48" t="s">
        <v>81</v>
      </c>
      <c r="E3" s="48" t="s">
        <v>82</v>
      </c>
      <c r="F3" s="49" t="s">
        <v>27</v>
      </c>
      <c r="G3" s="49"/>
      <c r="H3" s="49"/>
      <c r="I3" s="49"/>
      <c r="J3" s="49"/>
      <c r="K3" s="49"/>
      <c r="L3" s="49"/>
      <c r="M3" s="49"/>
      <c r="N3" s="49"/>
      <c r="O3" s="49"/>
      <c r="P3" s="49"/>
      <c r="Q3" s="49"/>
      <c r="R3" s="49"/>
      <c r="S3" s="49" t="s">
        <v>48</v>
      </c>
      <c r="T3" s="49" t="s">
        <v>59</v>
      </c>
      <c r="U3" s="49"/>
      <c r="V3" s="52" t="s">
        <v>50</v>
      </c>
      <c r="W3" s="52"/>
      <c r="X3" s="52"/>
      <c r="Y3" s="52"/>
      <c r="Z3" s="52"/>
      <c r="AA3" s="52"/>
      <c r="AB3" s="52"/>
      <c r="AC3" s="52"/>
      <c r="AD3" s="51" t="s">
        <v>44</v>
      </c>
      <c r="AE3" s="52"/>
      <c r="AF3" s="59" t="s">
        <v>83</v>
      </c>
      <c r="AG3" s="59" t="s">
        <v>84</v>
      </c>
      <c r="AH3" s="59" t="s">
        <v>18</v>
      </c>
    </row>
    <row r="4" s="46" customFormat="1" ht="39.95" customHeight="1" spans="1:34">
      <c r="A4" s="50"/>
      <c r="B4" s="50"/>
      <c r="C4" s="50"/>
      <c r="D4" s="50"/>
      <c r="E4" s="50"/>
      <c r="F4" s="51" t="s">
        <v>85</v>
      </c>
      <c r="G4" s="52"/>
      <c r="H4" s="52"/>
      <c r="I4" s="57"/>
      <c r="J4" s="51" t="s">
        <v>86</v>
      </c>
      <c r="K4" s="52"/>
      <c r="L4" s="52"/>
      <c r="M4" s="52"/>
      <c r="N4" s="57"/>
      <c r="O4" s="49"/>
      <c r="P4" s="49" t="s">
        <v>87</v>
      </c>
      <c r="Q4" s="49"/>
      <c r="R4" s="49" t="s">
        <v>88</v>
      </c>
      <c r="S4" s="49" t="s">
        <v>89</v>
      </c>
      <c r="T4" s="49" t="s">
        <v>60</v>
      </c>
      <c r="U4" s="49" t="s">
        <v>57</v>
      </c>
      <c r="V4" s="52" t="s">
        <v>90</v>
      </c>
      <c r="W4" s="52"/>
      <c r="X4" s="52"/>
      <c r="Y4" s="52"/>
      <c r="Z4" s="57"/>
      <c r="AA4" s="52" t="s">
        <v>91</v>
      </c>
      <c r="AB4" s="52"/>
      <c r="AC4" s="57"/>
      <c r="AD4" s="60" t="s">
        <v>92</v>
      </c>
      <c r="AE4" s="51" t="s">
        <v>93</v>
      </c>
      <c r="AF4" s="59"/>
      <c r="AG4" s="59"/>
      <c r="AH4" s="59"/>
    </row>
    <row r="5" s="46" customFormat="1" ht="72.95" customHeight="1" spans="1:34">
      <c r="A5" s="53"/>
      <c r="B5" s="53"/>
      <c r="C5" s="53"/>
      <c r="D5" s="53"/>
      <c r="E5" s="53"/>
      <c r="F5" s="54" t="s">
        <v>43</v>
      </c>
      <c r="G5" s="54" t="s">
        <v>41</v>
      </c>
      <c r="H5" s="54" t="s">
        <v>40</v>
      </c>
      <c r="I5" s="54" t="s">
        <v>32</v>
      </c>
      <c r="J5" s="54" t="s">
        <v>35</v>
      </c>
      <c r="K5" s="54" t="s">
        <v>34</v>
      </c>
      <c r="L5" s="54" t="s">
        <v>37</v>
      </c>
      <c r="M5" s="54" t="s">
        <v>38</v>
      </c>
      <c r="N5" s="54" t="s">
        <v>28</v>
      </c>
      <c r="O5" s="54" t="s">
        <v>31</v>
      </c>
      <c r="P5" s="54" t="s">
        <v>42</v>
      </c>
      <c r="Q5" s="54" t="s">
        <v>36</v>
      </c>
      <c r="R5" s="54" t="s">
        <v>39</v>
      </c>
      <c r="S5" s="54" t="s">
        <v>49</v>
      </c>
      <c r="T5" s="54" t="s">
        <v>94</v>
      </c>
      <c r="U5" s="49"/>
      <c r="V5" s="58" t="s">
        <v>52</v>
      </c>
      <c r="W5" s="54" t="s">
        <v>54</v>
      </c>
      <c r="X5" s="54" t="s">
        <v>58</v>
      </c>
      <c r="Y5" s="54" t="s">
        <v>30</v>
      </c>
      <c r="Z5" s="54" t="s">
        <v>57</v>
      </c>
      <c r="AA5" s="59" t="s">
        <v>56</v>
      </c>
      <c r="AB5" s="59" t="s">
        <v>95</v>
      </c>
      <c r="AC5" s="59" t="s">
        <v>51</v>
      </c>
      <c r="AD5" s="54" t="s">
        <v>47</v>
      </c>
      <c r="AE5" s="61" t="s">
        <v>45</v>
      </c>
      <c r="AF5" s="59"/>
      <c r="AG5" s="59"/>
      <c r="AH5" s="59"/>
    </row>
    <row r="6" ht="42.95" customHeight="1" spans="1:34">
      <c r="A6" s="55" t="s">
        <v>19</v>
      </c>
      <c r="B6" s="55"/>
      <c r="C6" s="55"/>
      <c r="D6" s="55">
        <f t="shared" ref="D6:N6" si="0">SUM(D7:D27)</f>
        <v>491</v>
      </c>
      <c r="E6" s="55">
        <f t="shared" si="0"/>
        <v>25699.245</v>
      </c>
      <c r="F6" s="55">
        <f t="shared" si="0"/>
        <v>3154.315</v>
      </c>
      <c r="G6" s="55">
        <f t="shared" si="0"/>
        <v>1233</v>
      </c>
      <c r="H6" s="55">
        <f t="shared" si="0"/>
        <v>0</v>
      </c>
      <c r="I6" s="55">
        <f t="shared" si="0"/>
        <v>1490</v>
      </c>
      <c r="J6" s="55">
        <f t="shared" si="0"/>
        <v>107.2</v>
      </c>
      <c r="K6" s="55">
        <f t="shared" si="0"/>
        <v>1174.9</v>
      </c>
      <c r="L6" s="55">
        <f t="shared" si="0"/>
        <v>67.8</v>
      </c>
      <c r="M6" s="55">
        <f t="shared" si="0"/>
        <v>30</v>
      </c>
      <c r="N6" s="55">
        <f t="shared" si="0"/>
        <v>5913.9</v>
      </c>
      <c r="O6" s="55">
        <f t="shared" ref="O6:AF6" si="1">SUM(O7:O27)</f>
        <v>1072</v>
      </c>
      <c r="P6" s="55">
        <f t="shared" si="1"/>
        <v>280</v>
      </c>
      <c r="Q6" s="55">
        <f t="shared" si="1"/>
        <v>1701.93</v>
      </c>
      <c r="R6" s="55">
        <f t="shared" si="1"/>
        <v>805</v>
      </c>
      <c r="S6" s="55">
        <f t="shared" si="1"/>
        <v>1837.6</v>
      </c>
      <c r="T6" s="55">
        <f t="shared" si="1"/>
        <v>60.2</v>
      </c>
      <c r="U6" s="55">
        <f t="shared" si="1"/>
        <v>368</v>
      </c>
      <c r="V6" s="55">
        <f t="shared" si="1"/>
        <v>1425.2</v>
      </c>
      <c r="W6" s="55">
        <f t="shared" si="1"/>
        <v>1316.5</v>
      </c>
      <c r="X6" s="55">
        <f t="shared" si="1"/>
        <v>660.6</v>
      </c>
      <c r="Y6" s="55">
        <f t="shared" si="1"/>
        <v>199</v>
      </c>
      <c r="Z6" s="55">
        <f t="shared" si="1"/>
        <v>368</v>
      </c>
      <c r="AA6" s="55">
        <f t="shared" si="1"/>
        <v>25</v>
      </c>
      <c r="AB6" s="55">
        <f t="shared" si="1"/>
        <v>0</v>
      </c>
      <c r="AC6" s="55">
        <f t="shared" si="1"/>
        <v>1760.1</v>
      </c>
      <c r="AD6" s="55">
        <f t="shared" si="1"/>
        <v>812</v>
      </c>
      <c r="AE6" s="55">
        <f t="shared" si="1"/>
        <v>156</v>
      </c>
      <c r="AF6" s="55">
        <f t="shared" si="1"/>
        <v>17079.045</v>
      </c>
      <c r="AG6" s="62">
        <f>AF6/E6</f>
        <v>0.664573803627305</v>
      </c>
      <c r="AH6" s="55"/>
    </row>
    <row r="7" ht="42.95" customHeight="1" spans="1:34">
      <c r="A7" s="55">
        <v>1</v>
      </c>
      <c r="B7" s="43" t="s">
        <v>96</v>
      </c>
      <c r="C7" s="43" t="s">
        <v>97</v>
      </c>
      <c r="D7" s="55">
        <f>COUNTIFS('附件3项目明细表 '!G:G,B7)</f>
        <v>8</v>
      </c>
      <c r="E7" s="55">
        <f>SUMIFS('附件3项目明细表 '!V:V,'附件3项目明细表 '!G:G,B7)</f>
        <v>5574.8</v>
      </c>
      <c r="F7" s="16">
        <f>SUMIFS('附件3项目明细表 '!V:V,'附件3项目明细表 '!G:G,$B7,'附件3项目明细表 '!U:U,"种植业基地")</f>
        <v>1720</v>
      </c>
      <c r="G7" s="16">
        <f>SUMIFS('附件3项目明细表 '!V:V,'附件3项目明细表 '!G:G,$B7,'附件3项目明细表 '!U:U,"养殖业基地")</f>
        <v>0</v>
      </c>
      <c r="H7" s="16">
        <f>SUMIFS('附件3项目明细表 '!V:V,'附件3项目明细表 '!G:G,$B7,'附件3项目明细表 '!G:G,"休闲农业与乡村旅游")</f>
        <v>0</v>
      </c>
      <c r="I7" s="16">
        <f>SUMIFS('附件3项目明细表 '!V:V,'附件3项目明细表 '!G:G,$B7,'附件3项目明细表 '!U:U,"光伏电站建设")</f>
        <v>0</v>
      </c>
      <c r="J7" s="16">
        <f>SUMIFS('附件3项目明细表 '!V:V,'附件3项目明细表 '!G:G,$B7,'附件3项目明细表 '!U:U,"农产品仓储保鲜冷链基础设施建设")</f>
        <v>0</v>
      </c>
      <c r="K7" s="16">
        <f>SUMIFS('附件3项目明细表 '!V:V,'附件3项目明细表 '!G:G,$B7,'附件3项目明细表 '!U:U,"加工业")</f>
        <v>0</v>
      </c>
      <c r="L7" s="16">
        <f>SUMIFS('附件3项目明细表 '!V:V,'附件3项目明细表 '!G:G,$B7,'附件3项目明细表 '!U:U,"品牌打造和展销平台")</f>
        <v>0</v>
      </c>
      <c r="M7" s="16">
        <f>SUMIFS('附件3项目明细表 '!V:V,'附件3项目明细表 '!G:G,$B7,'附件3项目明细表 '!U:U,"市场建设和农村物流")</f>
        <v>0</v>
      </c>
      <c r="N7" s="16">
        <f>SUMIFS('附件3项目明细表 '!V:V,'附件3项目明细表 '!G:G,$B7,'附件3项目明细表 '!U:U,"帮扶车间（特色手工基地）建设")</f>
        <v>0</v>
      </c>
      <c r="O7" s="16">
        <f>SUMIFS('附件3项目明细表 '!V:V,'附件3项目明细表 '!G:G,$B7,'附件3项目明细表 '!U:U,"产业园（区）")</f>
        <v>0</v>
      </c>
      <c r="P7" s="16">
        <f>SUMIFS('附件3项目明细表 '!V:V,'附件3项目明细表 '!G:G,$B7,'附件3项目明细表 '!U:U,"智慧农业")</f>
        <v>280</v>
      </c>
      <c r="Q7" s="16">
        <f>SUMIFS('附件3项目明细表 '!V:V,'附件3项目明细表 '!G:G,$B7,'附件3项目明细表 '!U:U,"农业社会化服务")</f>
        <v>0</v>
      </c>
      <c r="R7" s="16">
        <f>SUMIFS('附件3项目明细表 '!V:V,'附件3项目明细表 '!G:G,$B7,'附件3项目明细表 '!U:U,"小额贷款贴息")</f>
        <v>805</v>
      </c>
      <c r="S7" s="16">
        <f>SUMIFS('附件3项目明细表 '!V:V,'附件3项目明细表 '!G:G,$B7,'附件3项目明细表 '!U:U,"交通费补助")</f>
        <v>1837.6</v>
      </c>
      <c r="T7" s="16">
        <f>SUMIFS('附件3项目明细表 '!V:V,'附件3项目明细表 '!G:G,$B7,'附件3项目明细表 '!U:U,"公共服务岗位")</f>
        <v>60.2</v>
      </c>
      <c r="U7" s="16">
        <f>SUMIFS('附件3项目明细表 '!V:V,'附件3项目明细表 '!G:G,$B7,'附件3项目明细表 '!U:U,"其他")</f>
        <v>0</v>
      </c>
      <c r="V7" s="16">
        <f>SUMIFS('附件3项目明细表 '!V:V,'附件3项目明细表 '!G:G,$B7,'附件3项目明细表 '!U:U,"农村道路建设（通村路、通户路、小型桥梁等）")</f>
        <v>0</v>
      </c>
      <c r="W7" s="16">
        <f>SUMIFS('附件3项目明细表 '!V:V,'附件3项目明细表 '!G:G,$B7,'附件3项目明细表 '!U:U,"农村供水保障设施建设")</f>
        <v>60</v>
      </c>
      <c r="X7" s="16">
        <f>SUMIFS('附件3项目明细表 '!V:V,'附件3项目明细表 '!G:G,$B7,'附件3项目明细表 '!U:U,"小型农田水利设施建设")</f>
        <v>0</v>
      </c>
      <c r="Y7" s="16">
        <f>SUMIFS('附件3项目明细表 '!V:V,'附件3项目明细表 '!G:G,$B7,'附件3项目明细表 '!U:U,"产业路、资源路、旅游路建设")</f>
        <v>0</v>
      </c>
      <c r="Z7" s="16">
        <f>SUMIFS('附件3项目明细表 '!V:V,'附件3项目明细表 '!G:G,$B7,'附件3项目明细表 '!U:U,"其他")</f>
        <v>0</v>
      </c>
      <c r="AA7" s="16">
        <f>SUMIFS('附件3项目明细表 '!V:V,'附件3项目明细表 '!G:G,$B7,'附件3项目明细表 '!U:U,"农村污水治理")</f>
        <v>0</v>
      </c>
      <c r="AB7" s="16">
        <f>SUMIFS('附件3项目明细表 '!V:V,'附件3项目明细表 '!G:G,$B7,'附件3项目明细表 '!U:U,"农村垃圾治理")</f>
        <v>0</v>
      </c>
      <c r="AC7" s="16">
        <f>SUMIFS('附件3项目明细表 '!V:V,'附件3项目明细表 '!G:G,$B7,'附件3项目明细表 '!U:U,"村容村貌提升")</f>
        <v>0</v>
      </c>
      <c r="AD7" s="16">
        <f>SUMIFS('附件3项目明细表 '!V:V,'附件3项目明细表 '!G:G,$B7,'附件3项目明细表 '!U:U,"享受“雨露计划”职业教育补助")</f>
        <v>812</v>
      </c>
      <c r="AE7" s="16">
        <f>SUMIFS('附件3项目明细表 '!V:V,'附件3项目明细表 '!G:G,$B7,'附件3项目明细表 '!U:U,"农村危房改造等农房改造")</f>
        <v>0</v>
      </c>
      <c r="AF7" s="16">
        <f>SUMIFS('附件3项目明细表 '!V:V,'附件3项目明细表 '!G:G,$B7,'附件3项目明细表 '!S:S,"产业发展")</f>
        <v>2805</v>
      </c>
      <c r="AG7" s="62">
        <f>AF7/E7</f>
        <v>0.503157063930545</v>
      </c>
      <c r="AH7" s="55"/>
    </row>
    <row r="8" ht="42.95" customHeight="1" spans="1:34">
      <c r="A8" s="55">
        <v>2</v>
      </c>
      <c r="B8" s="56" t="s">
        <v>98</v>
      </c>
      <c r="C8" s="56" t="s">
        <v>98</v>
      </c>
      <c r="D8" s="55">
        <f>COUNTIFS('附件3项目明细表 '!G:G,B8)</f>
        <v>30</v>
      </c>
      <c r="E8" s="55">
        <f>SUMIFS('附件3项目明细表 '!V:V,'附件3项目明细表 '!G:G,B8)</f>
        <v>1501.895</v>
      </c>
      <c r="F8" s="16">
        <f>SUMIFS('附件3项目明细表 '!V:V,'附件3项目明细表 '!G:G,$B8,'附件3项目明细表 '!U:U,"种植业基地")</f>
        <v>82.895</v>
      </c>
      <c r="G8" s="16">
        <f>SUMIFS('附件3项目明细表 '!V:V,'附件3项目明细表 '!G:G,$B8,'附件3项目明细表 '!U:U,"养殖业基地")</f>
        <v>0</v>
      </c>
      <c r="H8" s="16">
        <f>SUMIFS('附件3项目明细表 '!V:V,'附件3项目明细表 '!G:G,$B8,'附件3项目明细表 '!G:G,"休闲农业与乡村旅游")</f>
        <v>0</v>
      </c>
      <c r="I8" s="16">
        <f>SUMIFS('附件3项目明细表 '!V:V,'附件3项目明细表 '!G:G,$B8,'附件3项目明细表 '!U:U,"光伏电站建设")</f>
        <v>0</v>
      </c>
      <c r="J8" s="16">
        <f>SUMIFS('附件3项目明细表 '!V:V,'附件3项目明细表 '!G:G,$B8,'附件3项目明细表 '!U:U,"农产品仓储保鲜冷链基础设施建设")</f>
        <v>0</v>
      </c>
      <c r="K8" s="16">
        <f>SUMIFS('附件3项目明细表 '!V:V,'附件3项目明细表 '!G:G,$B8,'附件3项目明细表 '!U:U,"加工业")</f>
        <v>52</v>
      </c>
      <c r="L8" s="16">
        <f>SUMIFS('附件3项目明细表 '!V:V,'附件3项目明细表 '!G:G,$B8,'附件3项目明细表 '!U:U,"品牌打造和展销平台")</f>
        <v>0</v>
      </c>
      <c r="M8" s="16">
        <f>SUMIFS('附件3项目明细表 '!V:V,'附件3项目明细表 '!G:G,$B8,'附件3项目明细表 '!U:U,"市场建设和农村物流")</f>
        <v>0</v>
      </c>
      <c r="N8" s="16">
        <f>SUMIFS('附件3项目明细表 '!V:V,'附件3项目明细表 '!G:G,$B8,'附件3项目明细表 '!U:U,"帮扶车间（特色手工基地）建设")</f>
        <v>458</v>
      </c>
      <c r="O8" s="16">
        <f>SUMIFS('附件3项目明细表 '!V:V,'附件3项目明细表 '!G:G,$B8,'附件3项目明细表 '!U:U,"产业园（区）")</f>
        <v>0</v>
      </c>
      <c r="P8" s="16">
        <f>SUMIFS('附件3项目明细表 '!V:V,'附件3项目明细表 '!G:G,$B8,'附件3项目明细表 '!U:U,"智慧农业")</f>
        <v>0</v>
      </c>
      <c r="Q8" s="16">
        <f>SUMIFS('附件3项目明细表 '!V:V,'附件3项目明细表 '!G:G,$B8,'附件3项目明细表 '!U:U,"农业社会化服务")</f>
        <v>169</v>
      </c>
      <c r="R8" s="16">
        <f>SUMIFS('附件3项目明细表 '!V:V,'附件3项目明细表 '!G:G,$B8,'附件3项目明细表 '!U:U,"小额贷款贴息")</f>
        <v>0</v>
      </c>
      <c r="S8" s="16">
        <f>SUMIFS('附件3项目明细表 '!V:V,'附件3项目明细表 '!G:G,$B8,'附件3项目明细表 '!U:U,"交通费补助")</f>
        <v>0</v>
      </c>
      <c r="T8" s="16">
        <f>SUMIFS('附件3项目明细表 '!V:V,'附件3项目明细表 '!G:G,$B8,'附件3项目明细表 '!U:U,"公共服务岗位")</f>
        <v>0</v>
      </c>
      <c r="U8" s="16">
        <f>SUMIFS('附件3项目明细表 '!V:V,'附件3项目明细表 '!G:G,$B8,'附件3项目明细表 '!U:U,"其他")</f>
        <v>302</v>
      </c>
      <c r="V8" s="16">
        <f>SUMIFS('附件3项目明细表 '!V:V,'附件3项目明细表 '!G:G,$B8,'附件3项目明细表 '!U:U,"农村道路建设（通村路、通户路、小型桥梁等）")</f>
        <v>0</v>
      </c>
      <c r="W8" s="16">
        <f>SUMIFS('附件3项目明细表 '!V:V,'附件3项目明细表 '!G:G,$B8,'附件3项目明细表 '!U:U,"农村供水保障设施建设")</f>
        <v>394</v>
      </c>
      <c r="X8" s="16">
        <f>SUMIFS('附件3项目明细表 '!V:V,'附件3项目明细表 '!G:G,$B8,'附件3项目明细表 '!U:U,"小型农田水利设施建设")</f>
        <v>0</v>
      </c>
      <c r="Y8" s="16">
        <f>SUMIFS('附件3项目明细表 '!V:V,'附件3项目明细表 '!G:G,$B8,'附件3项目明细表 '!U:U,"产业路、资源路、旅游路建设")</f>
        <v>0</v>
      </c>
      <c r="Z8" s="16">
        <f>SUMIFS('附件3项目明细表 '!V:V,'附件3项目明细表 '!G:G,$B8,'附件3项目明细表 '!U:U,"其他")</f>
        <v>302</v>
      </c>
      <c r="AA8" s="16">
        <f>SUMIFS('附件3项目明细表 '!V:V,'附件3项目明细表 '!G:G,$B8,'附件3项目明细表 '!U:U,"农村污水治理")</f>
        <v>0</v>
      </c>
      <c r="AB8" s="16">
        <f>SUMIFS('附件3项目明细表 '!V:V,'附件3项目明细表 '!G:G,$B8,'附件3项目明细表 '!U:U,"农村垃圾治理")</f>
        <v>0</v>
      </c>
      <c r="AC8" s="16">
        <f>SUMIFS('附件3项目明细表 '!V:V,'附件3项目明细表 '!G:G,$B8,'附件3项目明细表 '!U:U,"村容村貌提升")</f>
        <v>26</v>
      </c>
      <c r="AD8" s="16">
        <f>SUMIFS('附件3项目明细表 '!V:V,'附件3项目明细表 '!G:G,$B8,'附件3项目明细表 '!U:U,"享受“雨露计划”职业教育补助")</f>
        <v>0</v>
      </c>
      <c r="AE8" s="16">
        <f>SUMIFS('附件3项目明细表 '!V:V,'附件3项目明细表 '!G:G,$B8,'附件3项目明细表 '!U:U,"农村危房改造等农房改造")</f>
        <v>18</v>
      </c>
      <c r="AF8" s="16">
        <f>SUMIFS('附件3项目明细表 '!V:V,'附件3项目明细表 '!G:G,$B8,'附件3项目明细表 '!S:S,"产业发展")</f>
        <v>761.895</v>
      </c>
      <c r="AG8" s="62">
        <f t="shared" ref="AG6:AG27" si="2">AF8/E8</f>
        <v>0.50728912473908</v>
      </c>
      <c r="AH8" s="55"/>
    </row>
    <row r="9" ht="42.95" customHeight="1" spans="1:34">
      <c r="A9" s="55">
        <v>3</v>
      </c>
      <c r="B9" s="43" t="s">
        <v>99</v>
      </c>
      <c r="C9" s="43" t="s">
        <v>99</v>
      </c>
      <c r="D9" s="55">
        <f>COUNTIFS('附件3项目明细表 '!G:G,B9)</f>
        <v>4</v>
      </c>
      <c r="E9" s="55">
        <f>SUMIFS('附件3项目明细表 '!V:V,'附件3项目明细表 '!G:G,B9)</f>
        <v>103.8</v>
      </c>
      <c r="F9" s="16">
        <f>SUMIFS('附件3项目明细表 '!V:V,'附件3项目明细表 '!G:G,$B9,'附件3项目明细表 '!U:U,"种植业基地")</f>
        <v>0</v>
      </c>
      <c r="G9" s="16">
        <f>SUMIFS('附件3项目明细表 '!V:V,'附件3项目明细表 '!G:G,$B9,'附件3项目明细表 '!U:U,"养殖业基地")</f>
        <v>0</v>
      </c>
      <c r="H9" s="16">
        <f>SUMIFS('附件3项目明细表 '!V:V,'附件3项目明细表 '!G:G,$B9,'附件3项目明细表 '!G:G,"休闲农业与乡村旅游")</f>
        <v>0</v>
      </c>
      <c r="I9" s="16">
        <f>SUMIFS('附件3项目明细表 '!V:V,'附件3项目明细表 '!G:G,$B9,'附件3项目明细表 '!U:U,"光伏电站建设")</f>
        <v>0</v>
      </c>
      <c r="J9" s="16">
        <f>SUMIFS('附件3项目明细表 '!V:V,'附件3项目明细表 '!G:G,$B9,'附件3项目明细表 '!U:U,"农产品仓储保鲜冷链基础设施建设")</f>
        <v>0</v>
      </c>
      <c r="K9" s="16">
        <f>SUMIFS('附件3项目明细表 '!V:V,'附件3项目明细表 '!G:G,$B9,'附件3项目明细表 '!U:U,"加工业")</f>
        <v>0</v>
      </c>
      <c r="L9" s="16">
        <f>SUMIFS('附件3项目明细表 '!V:V,'附件3项目明细表 '!G:G,$B9,'附件3项目明细表 '!U:U,"品牌打造和展销平台")</f>
        <v>0</v>
      </c>
      <c r="M9" s="16">
        <f>SUMIFS('附件3项目明细表 '!V:V,'附件3项目明细表 '!G:G,$B9,'附件3项目明细表 '!U:U,"市场建设和农村物流")</f>
        <v>0</v>
      </c>
      <c r="N9" s="16">
        <f>SUMIFS('附件3项目明细表 '!V:V,'附件3项目明细表 '!G:G,$B9,'附件3项目明细表 '!U:U,"帮扶车间（特色手工基地）建设")</f>
        <v>70.8</v>
      </c>
      <c r="O9" s="16">
        <f>SUMIFS('附件3项目明细表 '!V:V,'附件3项目明细表 '!G:G,$B9,'附件3项目明细表 '!U:U,"产业园（区）")</f>
        <v>0</v>
      </c>
      <c r="P9" s="16">
        <f>SUMIFS('附件3项目明细表 '!V:V,'附件3项目明细表 '!G:G,$B9,'附件3项目明细表 '!U:U,"智慧农业")</f>
        <v>0</v>
      </c>
      <c r="Q9" s="16">
        <f>SUMIFS('附件3项目明细表 '!V:V,'附件3项目明细表 '!G:G,$B9,'附件3项目明细表 '!U:U,"农业社会化服务")</f>
        <v>0</v>
      </c>
      <c r="R9" s="16">
        <f>SUMIFS('附件3项目明细表 '!V:V,'附件3项目明细表 '!G:G,$B9,'附件3项目明细表 '!U:U,"小额贷款贴息")</f>
        <v>0</v>
      </c>
      <c r="S9" s="16">
        <f>SUMIFS('附件3项目明细表 '!V:V,'附件3项目明细表 '!G:G,$B9,'附件3项目明细表 '!U:U,"交通费补助")</f>
        <v>0</v>
      </c>
      <c r="T9" s="16">
        <f>SUMIFS('附件3项目明细表 '!V:V,'附件3项目明细表 '!G:G,$B9,'附件3项目明细表 '!U:U,"公共服务岗位")</f>
        <v>0</v>
      </c>
      <c r="U9" s="16">
        <f>SUMIFS('附件3项目明细表 '!V:V,'附件3项目明细表 '!G:G,$B9,'附件3项目明细表 '!U:U,"其他")</f>
        <v>33</v>
      </c>
      <c r="V9" s="16">
        <f>SUMIFS('附件3项目明细表 '!V:V,'附件3项目明细表 '!G:G,$B9,'附件3项目明细表 '!U:U,"农村道路建设（通村路、通户路、小型桥梁等）")</f>
        <v>0</v>
      </c>
      <c r="W9" s="16">
        <f>SUMIFS('附件3项目明细表 '!V:V,'附件3项目明细表 '!G:G,$B9,'附件3项目明细表 '!U:U,"农村供水保障设施建设")</f>
        <v>0</v>
      </c>
      <c r="X9" s="16">
        <f>SUMIFS('附件3项目明细表 '!V:V,'附件3项目明细表 '!G:G,$B9,'附件3项目明细表 '!U:U,"小型农田水利设施建设")</f>
        <v>0</v>
      </c>
      <c r="Y9" s="16">
        <f>SUMIFS('附件3项目明细表 '!V:V,'附件3项目明细表 '!G:G,$B9,'附件3项目明细表 '!U:U,"产业路、资源路、旅游路建设")</f>
        <v>0</v>
      </c>
      <c r="Z9" s="16">
        <f>SUMIFS('附件3项目明细表 '!V:V,'附件3项目明细表 '!G:G,$B9,'附件3项目明细表 '!U:U,"其他")</f>
        <v>33</v>
      </c>
      <c r="AA9" s="16">
        <f>SUMIFS('附件3项目明细表 '!V:V,'附件3项目明细表 '!G:G,$B9,'附件3项目明细表 '!U:U,"农村污水治理")</f>
        <v>0</v>
      </c>
      <c r="AB9" s="16">
        <f>SUMIFS('附件3项目明细表 '!V:V,'附件3项目明细表 '!G:G,$B9,'附件3项目明细表 '!U:U,"农村垃圾治理")</f>
        <v>0</v>
      </c>
      <c r="AC9" s="16">
        <f>SUMIFS('附件3项目明细表 '!V:V,'附件3项目明细表 '!G:G,$B9,'附件3项目明细表 '!U:U,"村容村貌提升")</f>
        <v>0</v>
      </c>
      <c r="AD9" s="16">
        <f>SUMIFS('附件3项目明细表 '!V:V,'附件3项目明细表 '!G:G,$B9,'附件3项目明细表 '!U:U,"享受“雨露计划”职业教育补助")</f>
        <v>0</v>
      </c>
      <c r="AE9" s="16">
        <f>SUMIFS('附件3项目明细表 '!V:V,'附件3项目明细表 '!G:G,$B9,'附件3项目明细表 '!U:U,"农村危房改造等农房改造")</f>
        <v>0</v>
      </c>
      <c r="AF9" s="16">
        <f>SUMIFS('附件3项目明细表 '!V:V,'附件3项目明细表 '!G:G,$B9,'附件3项目明细表 '!S:S,"产业发展")</f>
        <v>70.8</v>
      </c>
      <c r="AG9" s="62">
        <f t="shared" si="2"/>
        <v>0.682080924855491</v>
      </c>
      <c r="AH9" s="6"/>
    </row>
    <row r="10" ht="42.95" customHeight="1" spans="1:34">
      <c r="A10" s="55">
        <v>4</v>
      </c>
      <c r="B10" s="43" t="s">
        <v>100</v>
      </c>
      <c r="C10" s="43" t="s">
        <v>100</v>
      </c>
      <c r="D10" s="55">
        <f>COUNTIFS('附件3项目明细表 '!G:G,B10)</f>
        <v>18</v>
      </c>
      <c r="E10" s="55">
        <f>SUMIFS('附件3项目明细表 '!V:V,'附件3项目明细表 '!G:G,B10)</f>
        <v>487.8</v>
      </c>
      <c r="F10" s="16">
        <f>SUMIFS('附件3项目明细表 '!V:V,'附件3项目明细表 '!G:G,$B10,'附件3项目明细表 '!U:U,"种植业基地")</f>
        <v>25.8</v>
      </c>
      <c r="G10" s="16">
        <f>SUMIFS('附件3项目明细表 '!V:V,'附件3项目明细表 '!G:G,$B10,'附件3项目明细表 '!U:U,"养殖业基地")</f>
        <v>45</v>
      </c>
      <c r="H10" s="16">
        <f>SUMIFS('附件3项目明细表 '!V:V,'附件3项目明细表 '!G:G,$B10,'附件3项目明细表 '!G:G,"休闲农业与乡村旅游")</f>
        <v>0</v>
      </c>
      <c r="I10" s="16">
        <f>SUMIFS('附件3项目明细表 '!V:V,'附件3项目明细表 '!G:G,$B10,'附件3项目明细表 '!U:U,"光伏电站建设")</f>
        <v>0</v>
      </c>
      <c r="J10" s="16">
        <f>SUMIFS('附件3项目明细表 '!V:V,'附件3项目明细表 '!G:G,$B10,'附件3项目明细表 '!U:U,"农产品仓储保鲜冷链基础设施建设")</f>
        <v>0</v>
      </c>
      <c r="K10" s="16">
        <f>SUMIFS('附件3项目明细表 '!V:V,'附件3项目明细表 '!G:G,$B10,'附件3项目明细表 '!U:U,"加工业")</f>
        <v>180</v>
      </c>
      <c r="L10" s="16">
        <f>SUMIFS('附件3项目明细表 '!V:V,'附件3项目明细表 '!G:G,$B10,'附件3项目明细表 '!U:U,"品牌打造和展销平台")</f>
        <v>0</v>
      </c>
      <c r="M10" s="16">
        <f>SUMIFS('附件3项目明细表 '!V:V,'附件3项目明细表 '!G:G,$B10,'附件3项目明细表 '!U:U,"市场建设和农村物流")</f>
        <v>0</v>
      </c>
      <c r="N10" s="16">
        <f>SUMIFS('附件3项目明细表 '!V:V,'附件3项目明细表 '!G:G,$B10,'附件3项目明细表 '!U:U,"帮扶车间（特色手工基地）建设")</f>
        <v>105</v>
      </c>
      <c r="O10" s="16">
        <f>SUMIFS('附件3项目明细表 '!V:V,'附件3项目明细表 '!G:G,$B10,'附件3项目明细表 '!U:U,"产业园（区）")</f>
        <v>0</v>
      </c>
      <c r="P10" s="16">
        <f>SUMIFS('附件3项目明细表 '!V:V,'附件3项目明细表 '!G:G,$B10,'附件3项目明细表 '!U:U,"智慧农业")</f>
        <v>0</v>
      </c>
      <c r="Q10" s="16">
        <f>SUMIFS('附件3项目明细表 '!V:V,'附件3项目明细表 '!G:G,$B10,'附件3项目明细表 '!U:U,"农业社会化服务")</f>
        <v>13</v>
      </c>
      <c r="R10" s="16">
        <f>SUMIFS('附件3项目明细表 '!V:V,'附件3项目明细表 '!G:G,$B10,'附件3项目明细表 '!U:U,"小额贷款贴息")</f>
        <v>0</v>
      </c>
      <c r="S10" s="16">
        <f>SUMIFS('附件3项目明细表 '!V:V,'附件3项目明细表 '!G:G,$B10,'附件3项目明细表 '!U:U,"交通费补助")</f>
        <v>0</v>
      </c>
      <c r="T10" s="16">
        <f>SUMIFS('附件3项目明细表 '!V:V,'附件3项目明细表 '!G:G,$B10,'附件3项目明细表 '!U:U,"公共服务岗位")</f>
        <v>0</v>
      </c>
      <c r="U10" s="16">
        <f>SUMIFS('附件3项目明细表 '!V:V,'附件3项目明细表 '!G:G,$B10,'附件3项目明细表 '!U:U,"其他")</f>
        <v>0</v>
      </c>
      <c r="V10" s="16">
        <f>SUMIFS('附件3项目明细表 '!V:V,'附件3项目明细表 '!G:G,$B10,'附件3项目明细表 '!U:U,"农村道路建设（通村路、通户路、小型桥梁等）")</f>
        <v>42</v>
      </c>
      <c r="W10" s="16">
        <f>SUMIFS('附件3项目明细表 '!V:V,'附件3项目明细表 '!G:G,$B10,'附件3项目明细表 '!U:U,"农村供水保障设施建设")</f>
        <v>20</v>
      </c>
      <c r="X10" s="16">
        <f>SUMIFS('附件3项目明细表 '!V:V,'附件3项目明细表 '!G:G,$B10,'附件3项目明细表 '!U:U,"小型农田水利设施建设")</f>
        <v>0</v>
      </c>
      <c r="Y10" s="16">
        <f>SUMIFS('附件3项目明细表 '!V:V,'附件3项目明细表 '!G:G,$B10,'附件3项目明细表 '!U:U,"产业路、资源路、旅游路建设")</f>
        <v>0</v>
      </c>
      <c r="Z10" s="16">
        <f>SUMIFS('附件3项目明细表 '!V:V,'附件3项目明细表 '!G:G,$B10,'附件3项目明细表 '!U:U,"其他")</f>
        <v>0</v>
      </c>
      <c r="AA10" s="16">
        <f>SUMIFS('附件3项目明细表 '!V:V,'附件3项目明细表 '!G:G,$B10,'附件3项目明细表 '!U:U,"农村污水治理")</f>
        <v>0</v>
      </c>
      <c r="AB10" s="16">
        <f>SUMIFS('附件3项目明细表 '!V:V,'附件3项目明细表 '!G:G,$B10,'附件3项目明细表 '!U:U,"农村垃圾治理")</f>
        <v>0</v>
      </c>
      <c r="AC10" s="16">
        <f>SUMIFS('附件3项目明细表 '!V:V,'附件3项目明细表 '!G:G,$B10,'附件3项目明细表 '!U:U,"村容村貌提升")</f>
        <v>51</v>
      </c>
      <c r="AD10" s="16">
        <f>SUMIFS('附件3项目明细表 '!V:V,'附件3项目明细表 '!G:G,$B10,'附件3项目明细表 '!U:U,"享受“雨露计划”职业教育补助")</f>
        <v>0</v>
      </c>
      <c r="AE10" s="16">
        <f>SUMIFS('附件3项目明细表 '!V:V,'附件3项目明细表 '!G:G,$B10,'附件3项目明细表 '!U:U,"农村危房改造等农房改造")</f>
        <v>6</v>
      </c>
      <c r="AF10" s="16">
        <f>SUMIFS('附件3项目明细表 '!V:V,'附件3项目明细表 '!G:G,$B10,'附件3项目明细表 '!S:S,"产业发展")</f>
        <v>368.8</v>
      </c>
      <c r="AG10" s="62">
        <f t="shared" si="2"/>
        <v>0.756047560475605</v>
      </c>
      <c r="AH10" s="55"/>
    </row>
    <row r="11" ht="42.95" customHeight="1" spans="1:34">
      <c r="A11" s="55">
        <v>5</v>
      </c>
      <c r="B11" s="43" t="s">
        <v>101</v>
      </c>
      <c r="C11" s="43" t="s">
        <v>101</v>
      </c>
      <c r="D11" s="55">
        <f>COUNTIFS('附件3项目明细表 '!G:G,B11)</f>
        <v>26</v>
      </c>
      <c r="E11" s="55">
        <f>SUMIFS('附件3项目明细表 '!V:V,'附件3项目明细表 '!G:G,B11)</f>
        <v>664.1</v>
      </c>
      <c r="F11" s="16">
        <f>SUMIFS('附件3项目明细表 '!V:V,'附件3项目明细表 '!G:G,$B11,'附件3项目明细表 '!U:U,"种植业基地")</f>
        <v>34.1</v>
      </c>
      <c r="G11" s="16">
        <f>SUMIFS('附件3项目明细表 '!V:V,'附件3项目明细表 '!G:G,$B11,'附件3项目明细表 '!U:U,"养殖业基地")</f>
        <v>0</v>
      </c>
      <c r="H11" s="16">
        <f>SUMIFS('附件3项目明细表 '!V:V,'附件3项目明细表 '!G:G,$B11,'附件3项目明细表 '!G:G,"休闲农业与乡村旅游")</f>
        <v>0</v>
      </c>
      <c r="I11" s="16">
        <f>SUMIFS('附件3项目明细表 '!V:V,'附件3项目明细表 '!G:G,$B11,'附件3项目明细表 '!U:U,"光伏电站建设")</f>
        <v>44</v>
      </c>
      <c r="J11" s="16">
        <f>SUMIFS('附件3项目明细表 '!V:V,'附件3项目明细表 '!G:G,$B11,'附件3项目明细表 '!U:U,"农产品仓储保鲜冷链基础设施建设")</f>
        <v>0</v>
      </c>
      <c r="K11" s="16">
        <f>SUMIFS('附件3项目明细表 '!V:V,'附件3项目明细表 '!G:G,$B11,'附件3项目明细表 '!U:U,"加工业")</f>
        <v>15</v>
      </c>
      <c r="L11" s="16">
        <f>SUMIFS('附件3项目明细表 '!V:V,'附件3项目明细表 '!G:G,$B11,'附件3项目明细表 '!U:U,"品牌打造和展销平台")</f>
        <v>0</v>
      </c>
      <c r="M11" s="16">
        <f>SUMIFS('附件3项目明细表 '!V:V,'附件3项目明细表 '!G:G,$B11,'附件3项目明细表 '!U:U,"市场建设和农村物流")</f>
        <v>0</v>
      </c>
      <c r="N11" s="16">
        <f>SUMIFS('附件3项目明细表 '!V:V,'附件3项目明细表 '!G:G,$B11,'附件3项目明细表 '!U:U,"帮扶车间（特色手工基地）建设")</f>
        <v>256</v>
      </c>
      <c r="O11" s="16">
        <f>SUMIFS('附件3项目明细表 '!V:V,'附件3项目明细表 '!G:G,$B11,'附件3项目明细表 '!U:U,"产业园（区）")</f>
        <v>0</v>
      </c>
      <c r="P11" s="16">
        <f>SUMIFS('附件3项目明细表 '!V:V,'附件3项目明细表 '!G:G,$B11,'附件3项目明细表 '!U:U,"智慧农业")</f>
        <v>0</v>
      </c>
      <c r="Q11" s="16">
        <f>SUMIFS('附件3项目明细表 '!V:V,'附件3项目明细表 '!G:G,$B11,'附件3项目明细表 '!U:U,"农业社会化服务")</f>
        <v>131</v>
      </c>
      <c r="R11" s="16">
        <f>SUMIFS('附件3项目明细表 '!V:V,'附件3项目明细表 '!G:G,$B11,'附件3项目明细表 '!U:U,"小额贷款贴息")</f>
        <v>0</v>
      </c>
      <c r="S11" s="16">
        <f>SUMIFS('附件3项目明细表 '!V:V,'附件3项目明细表 '!G:G,$B11,'附件3项目明细表 '!U:U,"交通费补助")</f>
        <v>0</v>
      </c>
      <c r="T11" s="16">
        <f>SUMIFS('附件3项目明细表 '!V:V,'附件3项目明细表 '!G:G,$B11,'附件3项目明细表 '!U:U,"公共服务岗位")</f>
        <v>0</v>
      </c>
      <c r="U11" s="16">
        <f>SUMIFS('附件3项目明细表 '!V:V,'附件3项目明细表 '!G:G,$B11,'附件3项目明细表 '!U:U,"其他")</f>
        <v>0</v>
      </c>
      <c r="V11" s="16">
        <f>SUMIFS('附件3项目明细表 '!V:V,'附件3项目明细表 '!G:G,$B11,'附件3项目明细表 '!U:U,"农村道路建设（通村路、通户路、小型桥梁等）")</f>
        <v>0</v>
      </c>
      <c r="W11" s="16">
        <f>SUMIFS('附件3项目明细表 '!V:V,'附件3项目明细表 '!G:G,$B11,'附件3项目明细表 '!U:U,"农村供水保障设施建设")</f>
        <v>68</v>
      </c>
      <c r="X11" s="16">
        <f>SUMIFS('附件3项目明细表 '!V:V,'附件3项目明细表 '!G:G,$B11,'附件3项目明细表 '!U:U,"小型农田水利设施建设")</f>
        <v>0</v>
      </c>
      <c r="Y11" s="16">
        <f>SUMIFS('附件3项目明细表 '!V:V,'附件3项目明细表 '!G:G,$B11,'附件3项目明细表 '!U:U,"产业路、资源路、旅游路建设")</f>
        <v>0</v>
      </c>
      <c r="Z11" s="16">
        <f>SUMIFS('附件3项目明细表 '!V:V,'附件3项目明细表 '!G:G,$B11,'附件3项目明细表 '!U:U,"其他")</f>
        <v>0</v>
      </c>
      <c r="AA11" s="16">
        <f>SUMIFS('附件3项目明细表 '!V:V,'附件3项目明细表 '!G:G,$B11,'附件3项目明细表 '!U:U,"农村污水治理")</f>
        <v>0</v>
      </c>
      <c r="AB11" s="16">
        <f>SUMIFS('附件3项目明细表 '!V:V,'附件3项目明细表 '!G:G,$B11,'附件3项目明细表 '!U:U,"农村垃圾治理")</f>
        <v>0</v>
      </c>
      <c r="AC11" s="16">
        <f>SUMIFS('附件3项目明细表 '!V:V,'附件3项目明细表 '!G:G,$B11,'附件3项目明细表 '!U:U,"村容村貌提升")</f>
        <v>110</v>
      </c>
      <c r="AD11" s="16">
        <f>SUMIFS('附件3项目明细表 '!V:V,'附件3项目明细表 '!G:G,$B11,'附件3项目明细表 '!U:U,"享受“雨露计划”职业教育补助")</f>
        <v>0</v>
      </c>
      <c r="AE11" s="16">
        <f>SUMIFS('附件3项目明细表 '!V:V,'附件3项目明细表 '!G:G,$B11,'附件3项目明细表 '!U:U,"农村危房改造等农房改造")</f>
        <v>6</v>
      </c>
      <c r="AF11" s="16">
        <f>SUMIFS('附件3项目明细表 '!V:V,'附件3项目明细表 '!G:G,$B11,'附件3项目明细表 '!S:S,"产业发展")</f>
        <v>480.1</v>
      </c>
      <c r="AG11" s="62">
        <f t="shared" si="2"/>
        <v>0.722933293178738</v>
      </c>
      <c r="AH11" s="55"/>
    </row>
    <row r="12" ht="42.95" customHeight="1" spans="1:34">
      <c r="A12" s="55">
        <v>6</v>
      </c>
      <c r="B12" s="43" t="s">
        <v>102</v>
      </c>
      <c r="C12" s="43" t="s">
        <v>102</v>
      </c>
      <c r="D12" s="55">
        <f>COUNTIFS('附件3项目明细表 '!G:G,B12)</f>
        <v>21</v>
      </c>
      <c r="E12" s="55">
        <f>SUMIFS('附件3项目明细表 '!V:V,'附件3项目明细表 '!G:G,B12)</f>
        <v>586.19</v>
      </c>
      <c r="F12" s="16">
        <f>SUMIFS('附件3项目明细表 '!V:V,'附件3项目明细表 '!G:G,$B12,'附件3项目明细表 '!U:U,"种植业基地")</f>
        <v>128.4</v>
      </c>
      <c r="G12" s="16">
        <f>SUMIFS('附件3项目明细表 '!V:V,'附件3项目明细表 '!G:G,$B12,'附件3项目明细表 '!U:U,"养殖业基地")</f>
        <v>5</v>
      </c>
      <c r="H12" s="16">
        <f>SUMIFS('附件3项目明细表 '!V:V,'附件3项目明细表 '!G:G,$B12,'附件3项目明细表 '!G:G,"休闲农业与乡村旅游")</f>
        <v>0</v>
      </c>
      <c r="I12" s="16">
        <f>SUMIFS('附件3项目明细表 '!V:V,'附件3项目明细表 '!G:G,$B12,'附件3项目明细表 '!U:U,"光伏电站建设")</f>
        <v>0</v>
      </c>
      <c r="J12" s="16">
        <f>SUMIFS('附件3项目明细表 '!V:V,'附件3项目明细表 '!G:G,$B12,'附件3项目明细表 '!U:U,"农产品仓储保鲜冷链基础设施建设")</f>
        <v>0</v>
      </c>
      <c r="K12" s="16">
        <f>SUMIFS('附件3项目明细表 '!V:V,'附件3项目明细表 '!G:G,$B12,'附件3项目明细表 '!U:U,"加工业")</f>
        <v>62</v>
      </c>
      <c r="L12" s="16">
        <f>SUMIFS('附件3项目明细表 '!V:V,'附件3项目明细表 '!G:G,$B12,'附件3项目明细表 '!U:U,"品牌打造和展销平台")</f>
        <v>0</v>
      </c>
      <c r="M12" s="16">
        <f>SUMIFS('附件3项目明细表 '!V:V,'附件3项目明细表 '!G:G,$B12,'附件3项目明细表 '!U:U,"市场建设和农村物流")</f>
        <v>0</v>
      </c>
      <c r="N12" s="16">
        <f>SUMIFS('附件3项目明细表 '!V:V,'附件3项目明细表 '!G:G,$B12,'附件3项目明细表 '!U:U,"帮扶车间（特色手工基地）建设")</f>
        <v>245.99</v>
      </c>
      <c r="O12" s="16">
        <f>SUMIFS('附件3项目明细表 '!V:V,'附件3项目明细表 '!G:G,$B12,'附件3项目明细表 '!U:U,"产业园（区）")</f>
        <v>0</v>
      </c>
      <c r="P12" s="16">
        <f>SUMIFS('附件3项目明细表 '!V:V,'附件3项目明细表 '!G:G,$B12,'附件3项目明细表 '!U:U,"智慧农业")</f>
        <v>0</v>
      </c>
      <c r="Q12" s="16">
        <f>SUMIFS('附件3项目明细表 '!V:V,'附件3项目明细表 '!G:G,$B12,'附件3项目明细表 '!U:U,"农业社会化服务")</f>
        <v>49.8</v>
      </c>
      <c r="R12" s="16">
        <f>SUMIFS('附件3项目明细表 '!V:V,'附件3项目明细表 '!G:G,$B12,'附件3项目明细表 '!U:U,"小额贷款贴息")</f>
        <v>0</v>
      </c>
      <c r="S12" s="16">
        <f>SUMIFS('附件3项目明细表 '!V:V,'附件3项目明细表 '!G:G,$B12,'附件3项目明细表 '!U:U,"交通费补助")</f>
        <v>0</v>
      </c>
      <c r="T12" s="16">
        <f>SUMIFS('附件3项目明细表 '!V:V,'附件3项目明细表 '!G:G,$B12,'附件3项目明细表 '!U:U,"公共服务岗位")</f>
        <v>0</v>
      </c>
      <c r="U12" s="16">
        <f>SUMIFS('附件3项目明细表 '!V:V,'附件3项目明细表 '!G:G,$B12,'附件3项目明细表 '!U:U,"其他")</f>
        <v>0</v>
      </c>
      <c r="V12" s="16">
        <f>SUMIFS('附件3项目明细表 '!V:V,'附件3项目明细表 '!G:G,$B12,'附件3项目明细表 '!U:U,"农村道路建设（通村路、通户路、小型桥梁等）")</f>
        <v>0</v>
      </c>
      <c r="W12" s="16">
        <f>SUMIFS('附件3项目明细表 '!V:V,'附件3项目明细表 '!G:G,$B12,'附件3项目明细表 '!U:U,"农村供水保障设施建设")</f>
        <v>29</v>
      </c>
      <c r="X12" s="16">
        <f>SUMIFS('附件3项目明细表 '!V:V,'附件3项目明细表 '!G:G,$B12,'附件3项目明细表 '!U:U,"小型农田水利设施建设")</f>
        <v>0</v>
      </c>
      <c r="Y12" s="16">
        <f>SUMIFS('附件3项目明细表 '!V:V,'附件3项目明细表 '!G:G,$B12,'附件3项目明细表 '!U:U,"产业路、资源路、旅游路建设")</f>
        <v>12</v>
      </c>
      <c r="Z12" s="16">
        <f>SUMIFS('附件3项目明细表 '!V:V,'附件3项目明细表 '!G:G,$B12,'附件3项目明细表 '!U:U,"其他")</f>
        <v>0</v>
      </c>
      <c r="AA12" s="16">
        <f>SUMIFS('附件3项目明细表 '!V:V,'附件3项目明细表 '!G:G,$B12,'附件3项目明细表 '!U:U,"农村污水治理")</f>
        <v>0</v>
      </c>
      <c r="AB12" s="16">
        <f>SUMIFS('附件3项目明细表 '!V:V,'附件3项目明细表 '!G:G,$B12,'附件3项目明细表 '!U:U,"农村垃圾治理")</f>
        <v>0</v>
      </c>
      <c r="AC12" s="16">
        <f>SUMIFS('附件3项目明细表 '!V:V,'附件3项目明细表 '!G:G,$B12,'附件3项目明细表 '!U:U,"村容村貌提升")</f>
        <v>48</v>
      </c>
      <c r="AD12" s="16">
        <f>SUMIFS('附件3项目明细表 '!V:V,'附件3项目明细表 '!G:G,$B12,'附件3项目明细表 '!U:U,"享受“雨露计划”职业教育补助")</f>
        <v>0</v>
      </c>
      <c r="AE12" s="16">
        <f>SUMIFS('附件3项目明细表 '!V:V,'附件3项目明细表 '!G:G,$B12,'附件3项目明细表 '!U:U,"农村危房改造等农房改造")</f>
        <v>6</v>
      </c>
      <c r="AF12" s="16">
        <f>SUMIFS('附件3项目明细表 '!V:V,'附件3项目明细表 '!G:G,$B12,'附件3项目明细表 '!S:S,"产业发展")</f>
        <v>491.19</v>
      </c>
      <c r="AG12" s="62">
        <f t="shared" si="2"/>
        <v>0.83793650522868</v>
      </c>
      <c r="AH12" s="55"/>
    </row>
    <row r="13" ht="42.95" customHeight="1" spans="1:34">
      <c r="A13" s="55">
        <v>7</v>
      </c>
      <c r="B13" s="43" t="s">
        <v>103</v>
      </c>
      <c r="C13" s="43" t="s">
        <v>103</v>
      </c>
      <c r="D13" s="55">
        <f>COUNTIFS('附件3项目明细表 '!G:G,B13)</f>
        <v>41</v>
      </c>
      <c r="E13" s="55">
        <f>SUMIFS('附件3项目明细表 '!V:V,'附件3项目明细表 '!G:G,B13)</f>
        <v>1638.92</v>
      </c>
      <c r="F13" s="16">
        <f>SUMIFS('附件3项目明细表 '!V:V,'附件3项目明细表 '!G:G,$B13,'附件3项目明细表 '!U:U,"种植业基地")</f>
        <v>159.2</v>
      </c>
      <c r="G13" s="16">
        <f>SUMIFS('附件3项目明细表 '!V:V,'附件3项目明细表 '!G:G,$B13,'附件3项目明细表 '!U:U,"养殖业基地")</f>
        <v>100</v>
      </c>
      <c r="H13" s="16">
        <f>SUMIFS('附件3项目明细表 '!V:V,'附件3项目明细表 '!G:G,$B13,'附件3项目明细表 '!G:G,"休闲农业与乡村旅游")</f>
        <v>0</v>
      </c>
      <c r="I13" s="16">
        <f>SUMIFS('附件3项目明细表 '!V:V,'附件3项目明细表 '!G:G,$B13,'附件3项目明细表 '!U:U,"光伏电站建设")</f>
        <v>40</v>
      </c>
      <c r="J13" s="16">
        <f>SUMIFS('附件3项目明细表 '!V:V,'附件3项目明细表 '!G:G,$B13,'附件3项目明细表 '!U:U,"农产品仓储保鲜冷链基础设施建设")</f>
        <v>0</v>
      </c>
      <c r="K13" s="16">
        <f>SUMIFS('附件3项目明细表 '!V:V,'附件3项目明细表 '!G:G,$B13,'附件3项目明细表 '!U:U,"加工业")</f>
        <v>33</v>
      </c>
      <c r="L13" s="16">
        <f>SUMIFS('附件3项目明细表 '!V:V,'附件3项目明细表 '!G:G,$B13,'附件3项目明细表 '!U:U,"品牌打造和展销平台")</f>
        <v>20</v>
      </c>
      <c r="M13" s="16">
        <f>SUMIFS('附件3项目明细表 '!V:V,'附件3项目明细表 '!G:G,$B13,'附件3项目明细表 '!U:U,"市场建设和农村物流")</f>
        <v>0</v>
      </c>
      <c r="N13" s="16">
        <f>SUMIFS('附件3项目明细表 '!V:V,'附件3项目明细表 '!G:G,$B13,'附件3项目明细表 '!U:U,"帮扶车间（特色手工基地）建设")</f>
        <v>846.72</v>
      </c>
      <c r="O13" s="16">
        <f>SUMIFS('附件3项目明细表 '!V:V,'附件3项目明细表 '!G:G,$B13,'附件3项目明细表 '!U:U,"产业园（区）")</f>
        <v>0</v>
      </c>
      <c r="P13" s="16">
        <f>SUMIFS('附件3项目明细表 '!V:V,'附件3项目明细表 '!G:G,$B13,'附件3项目明细表 '!U:U,"智慧农业")</f>
        <v>0</v>
      </c>
      <c r="Q13" s="16">
        <f>SUMIFS('附件3项目明细表 '!V:V,'附件3项目明细表 '!G:G,$B13,'附件3项目明细表 '!U:U,"农业社会化服务")</f>
        <v>154</v>
      </c>
      <c r="R13" s="16">
        <f>SUMIFS('附件3项目明细表 '!V:V,'附件3项目明细表 '!G:G,$B13,'附件3项目明细表 '!U:U,"小额贷款贴息")</f>
        <v>0</v>
      </c>
      <c r="S13" s="16">
        <f>SUMIFS('附件3项目明细表 '!V:V,'附件3项目明细表 '!G:G,$B13,'附件3项目明细表 '!U:U,"交通费补助")</f>
        <v>0</v>
      </c>
      <c r="T13" s="16">
        <f>SUMIFS('附件3项目明细表 '!V:V,'附件3项目明细表 '!G:G,$B13,'附件3项目明细表 '!U:U,"公共服务岗位")</f>
        <v>0</v>
      </c>
      <c r="U13" s="16">
        <f>SUMIFS('附件3项目明细表 '!V:V,'附件3项目明细表 '!G:G,$B13,'附件3项目明细表 '!U:U,"其他")</f>
        <v>0</v>
      </c>
      <c r="V13" s="16">
        <f>SUMIFS('附件3项目明细表 '!V:V,'附件3项目明细表 '!G:G,$B13,'附件3项目明细表 '!U:U,"农村道路建设（通村路、通户路、小型桥梁等）")</f>
        <v>75</v>
      </c>
      <c r="W13" s="16">
        <f>SUMIFS('附件3项目明细表 '!V:V,'附件3项目明细表 '!G:G,$B13,'附件3项目明细表 '!U:U,"农村供水保障设施建设")</f>
        <v>15</v>
      </c>
      <c r="X13" s="16">
        <f>SUMIFS('附件3项目明细表 '!V:V,'附件3项目明细表 '!G:G,$B13,'附件3项目明细表 '!U:U,"小型农田水利设施建设")</f>
        <v>33</v>
      </c>
      <c r="Y13" s="16">
        <f>SUMIFS('附件3项目明细表 '!V:V,'附件3项目明细表 '!G:G,$B13,'附件3项目明细表 '!U:U,"产业路、资源路、旅游路建设")</f>
        <v>45</v>
      </c>
      <c r="Z13" s="16">
        <f>SUMIFS('附件3项目明细表 '!V:V,'附件3项目明细表 '!G:G,$B13,'附件3项目明细表 '!U:U,"其他")</f>
        <v>0</v>
      </c>
      <c r="AA13" s="16">
        <f>SUMIFS('附件3项目明细表 '!V:V,'附件3项目明细表 '!G:G,$B13,'附件3项目明细表 '!U:U,"农村污水治理")</f>
        <v>25</v>
      </c>
      <c r="AB13" s="16">
        <f>SUMIFS('附件3项目明细表 '!V:V,'附件3项目明细表 '!G:G,$B13,'附件3项目明细表 '!U:U,"农村垃圾治理")</f>
        <v>0</v>
      </c>
      <c r="AC13" s="16">
        <f>SUMIFS('附件3项目明细表 '!V:V,'附件3项目明细表 '!G:G,$B13,'附件3项目明细表 '!U:U,"村容村貌提升")</f>
        <v>83</v>
      </c>
      <c r="AD13" s="16">
        <f>SUMIFS('附件3项目明细表 '!V:V,'附件3项目明细表 '!G:G,$B13,'附件3项目明细表 '!U:U,"享受“雨露计划”职业教育补助")</f>
        <v>0</v>
      </c>
      <c r="AE13" s="16">
        <f>SUMIFS('附件3项目明细表 '!V:V,'附件3项目明细表 '!G:G,$B13,'附件3项目明细表 '!U:U,"农村危房改造等农房改造")</f>
        <v>10</v>
      </c>
      <c r="AF13" s="16">
        <f>SUMIFS('附件3项目明细表 '!V:V,'附件3项目明细表 '!G:G,$B13,'附件3项目明细表 '!S:S,"产业发展")</f>
        <v>1352.92</v>
      </c>
      <c r="AG13" s="62">
        <f t="shared" si="2"/>
        <v>0.825494838064091</v>
      </c>
      <c r="AH13" s="55"/>
    </row>
    <row r="14" ht="42.95" customHeight="1" spans="1:34">
      <c r="A14" s="55">
        <v>8</v>
      </c>
      <c r="B14" s="43" t="s">
        <v>104</v>
      </c>
      <c r="C14" s="43" t="s">
        <v>104</v>
      </c>
      <c r="D14" s="55">
        <f>COUNTIFS('附件3项目明细表 '!G:G,B14)</f>
        <v>30</v>
      </c>
      <c r="E14" s="55">
        <f>SUMIFS('附件3项目明细表 '!V:V,'附件3项目明细表 '!G:G,B14)</f>
        <v>1430.58</v>
      </c>
      <c r="F14" s="16">
        <f>SUMIFS('附件3项目明细表 '!V:V,'附件3项目明细表 '!G:G,$B14,'附件3项目明细表 '!U:U,"种植业基地")</f>
        <v>93.8</v>
      </c>
      <c r="G14" s="16">
        <f>SUMIFS('附件3项目明细表 '!V:V,'附件3项目明细表 '!G:G,$B14,'附件3项目明细表 '!U:U,"养殖业基地")</f>
        <v>100</v>
      </c>
      <c r="H14" s="16">
        <f>SUMIFS('附件3项目明细表 '!V:V,'附件3项目明细表 '!G:G,$B14,'附件3项目明细表 '!G:G,"休闲农业与乡村旅游")</f>
        <v>0</v>
      </c>
      <c r="I14" s="16">
        <f>SUMIFS('附件3项目明细表 '!V:V,'附件3项目明细表 '!G:G,$B14,'附件3项目明细表 '!U:U,"光伏电站建设")</f>
        <v>50</v>
      </c>
      <c r="J14" s="16">
        <f>SUMIFS('附件3项目明细表 '!V:V,'附件3项目明细表 '!G:G,$B14,'附件3项目明细表 '!U:U,"农产品仓储保鲜冷链基础设施建设")</f>
        <v>0</v>
      </c>
      <c r="K14" s="16">
        <f>SUMIFS('附件3项目明细表 '!V:V,'附件3项目明细表 '!G:G,$B14,'附件3项目明细表 '!U:U,"加工业")</f>
        <v>19.5</v>
      </c>
      <c r="L14" s="16">
        <f>SUMIFS('附件3项目明细表 '!V:V,'附件3项目明细表 '!G:G,$B14,'附件3项目明细表 '!U:U,"品牌打造和展销平台")</f>
        <v>0</v>
      </c>
      <c r="M14" s="16">
        <f>SUMIFS('附件3项目明细表 '!V:V,'附件3项目明细表 '!G:G,$B14,'附件3项目明细表 '!U:U,"市场建设和农村物流")</f>
        <v>0</v>
      </c>
      <c r="N14" s="16">
        <f>SUMIFS('附件3项目明细表 '!V:V,'附件3项目明细表 '!G:G,$B14,'附件3项目明细表 '!U:U,"帮扶车间（特色手工基地）建设")</f>
        <v>398.78</v>
      </c>
      <c r="O14" s="16">
        <f>SUMIFS('附件3项目明细表 '!V:V,'附件3项目明细表 '!G:G,$B14,'附件3项目明细表 '!U:U,"产业园（区）")</f>
        <v>0</v>
      </c>
      <c r="P14" s="16">
        <f>SUMIFS('附件3项目明细表 '!V:V,'附件3项目明细表 '!G:G,$B14,'附件3项目明细表 '!U:U,"智慧农业")</f>
        <v>0</v>
      </c>
      <c r="Q14" s="16">
        <f>SUMIFS('附件3项目明细表 '!V:V,'附件3项目明细表 '!G:G,$B14,'附件3项目明细表 '!U:U,"农业社会化服务")</f>
        <v>341</v>
      </c>
      <c r="R14" s="16">
        <f>SUMIFS('附件3项目明细表 '!V:V,'附件3项目明细表 '!G:G,$B14,'附件3项目明细表 '!U:U,"小额贷款贴息")</f>
        <v>0</v>
      </c>
      <c r="S14" s="16">
        <f>SUMIFS('附件3项目明细表 '!V:V,'附件3项目明细表 '!G:G,$B14,'附件3项目明细表 '!U:U,"交通费补助")</f>
        <v>0</v>
      </c>
      <c r="T14" s="16">
        <f>SUMIFS('附件3项目明细表 '!V:V,'附件3项目明细表 '!G:G,$B14,'附件3项目明细表 '!U:U,"公共服务岗位")</f>
        <v>0</v>
      </c>
      <c r="U14" s="16">
        <f>SUMIFS('附件3项目明细表 '!V:V,'附件3项目明细表 '!G:G,$B14,'附件3项目明细表 '!U:U,"其他")</f>
        <v>0</v>
      </c>
      <c r="V14" s="16">
        <f>SUMIFS('附件3项目明细表 '!V:V,'附件3项目明细表 '!G:G,$B14,'附件3项目明细表 '!U:U,"农村道路建设（通村路、通户路、小型桥梁等）")</f>
        <v>45</v>
      </c>
      <c r="W14" s="16">
        <f>SUMIFS('附件3项目明细表 '!V:V,'附件3项目明细表 '!G:G,$B14,'附件3项目明细表 '!U:U,"农村供水保障设施建设")</f>
        <v>0</v>
      </c>
      <c r="X14" s="16">
        <f>SUMIFS('附件3项目明细表 '!V:V,'附件3项目明细表 '!G:G,$B14,'附件3项目明细表 '!U:U,"小型农田水利设施建设")</f>
        <v>50.5</v>
      </c>
      <c r="Y14" s="16">
        <f>SUMIFS('附件3项目明细表 '!V:V,'附件3项目明细表 '!G:G,$B14,'附件3项目明细表 '!U:U,"产业路、资源路、旅游路建设")</f>
        <v>0</v>
      </c>
      <c r="Z14" s="16">
        <f>SUMIFS('附件3项目明细表 '!V:V,'附件3项目明细表 '!G:G,$B14,'附件3项目明细表 '!U:U,"其他")</f>
        <v>0</v>
      </c>
      <c r="AA14" s="16">
        <f>SUMIFS('附件3项目明细表 '!V:V,'附件3项目明细表 '!G:G,$B14,'附件3项目明细表 '!U:U,"农村污水治理")</f>
        <v>0</v>
      </c>
      <c r="AB14" s="16">
        <f>SUMIFS('附件3项目明细表 '!V:V,'附件3项目明细表 '!G:G,$B14,'附件3项目明细表 '!U:U,"农村垃圾治理")</f>
        <v>0</v>
      </c>
      <c r="AC14" s="16">
        <f>SUMIFS('附件3项目明细表 '!V:V,'附件3项目明细表 '!G:G,$B14,'附件3项目明细表 '!U:U,"村容村貌提升")</f>
        <v>332</v>
      </c>
      <c r="AD14" s="16">
        <f>SUMIFS('附件3项目明细表 '!V:V,'附件3项目明细表 '!G:G,$B14,'附件3项目明细表 '!U:U,"享受“雨露计划”职业教育补助")</f>
        <v>0</v>
      </c>
      <c r="AE14" s="16">
        <f>SUMIFS('附件3项目明细表 '!V:V,'附件3项目明细表 '!G:G,$B14,'附件3项目明细表 '!U:U,"农村危房改造等农房改造")</f>
        <v>0</v>
      </c>
      <c r="AF14" s="16">
        <f>SUMIFS('附件3项目明细表 '!V:V,'附件3项目明细表 '!G:G,$B14,'附件3项目明细表 '!S:S,"产业发展")</f>
        <v>1003.08</v>
      </c>
      <c r="AG14" s="62">
        <f t="shared" si="2"/>
        <v>0.701170154762404</v>
      </c>
      <c r="AH14" s="55"/>
    </row>
    <row r="15" ht="42.95" customHeight="1" spans="1:34">
      <c r="A15" s="55">
        <v>9</v>
      </c>
      <c r="B15" s="43" t="s">
        <v>105</v>
      </c>
      <c r="C15" s="43" t="s">
        <v>105</v>
      </c>
      <c r="D15" s="55">
        <f>COUNTIFS('附件3项目明细表 '!G:G,B15)</f>
        <v>9</v>
      </c>
      <c r="E15" s="55">
        <f>SUMIFS('附件3项目明细表 '!V:V,'附件3项目明细表 '!G:G,B15)</f>
        <v>301.75</v>
      </c>
      <c r="F15" s="16">
        <f>SUMIFS('附件3项目明细表 '!V:V,'附件3项目明细表 '!G:G,$B15,'附件3项目明细表 '!U:U,"种植业基地")</f>
        <v>10.36</v>
      </c>
      <c r="G15" s="16">
        <f>SUMIFS('附件3项目明细表 '!V:V,'附件3项目明细表 '!G:G,$B15,'附件3项目明细表 '!U:U,"养殖业基地")</f>
        <v>0</v>
      </c>
      <c r="H15" s="16">
        <f>SUMIFS('附件3项目明细表 '!V:V,'附件3项目明细表 '!G:G,$B15,'附件3项目明细表 '!G:G,"休闲农业与乡村旅游")</f>
        <v>0</v>
      </c>
      <c r="I15" s="16">
        <f>SUMIFS('附件3项目明细表 '!V:V,'附件3项目明细表 '!G:G,$B15,'附件3项目明细表 '!U:U,"光伏电站建设")</f>
        <v>0</v>
      </c>
      <c r="J15" s="16">
        <f>SUMIFS('附件3项目明细表 '!V:V,'附件3项目明细表 '!G:G,$B15,'附件3项目明细表 '!U:U,"农产品仓储保鲜冷链基础设施建设")</f>
        <v>0</v>
      </c>
      <c r="K15" s="16">
        <f>SUMIFS('附件3项目明细表 '!V:V,'附件3项目明细表 '!G:G,$B15,'附件3项目明细表 '!U:U,"加工业")</f>
        <v>0</v>
      </c>
      <c r="L15" s="16">
        <f>SUMIFS('附件3项目明细表 '!V:V,'附件3项目明细表 '!G:G,$B15,'附件3项目明细表 '!U:U,"品牌打造和展销平台")</f>
        <v>0</v>
      </c>
      <c r="M15" s="16">
        <f>SUMIFS('附件3项目明细表 '!V:V,'附件3项目明细表 '!G:G,$B15,'附件3项目明细表 '!U:U,"市场建设和农村物流")</f>
        <v>0</v>
      </c>
      <c r="N15" s="16">
        <f>SUMIFS('附件3项目明细表 '!V:V,'附件3项目明细表 '!G:G,$B15,'附件3项目明细表 '!U:U,"帮扶车间（特色手工基地）建设")</f>
        <v>235.39</v>
      </c>
      <c r="O15" s="16">
        <f>SUMIFS('附件3项目明细表 '!V:V,'附件3项目明细表 '!G:G,$B15,'附件3项目明细表 '!U:U,"产业园（区）")</f>
        <v>0</v>
      </c>
      <c r="P15" s="16">
        <f>SUMIFS('附件3项目明细表 '!V:V,'附件3项目明细表 '!G:G,$B15,'附件3项目明细表 '!U:U,"智慧农业")</f>
        <v>0</v>
      </c>
      <c r="Q15" s="16">
        <f>SUMIFS('附件3项目明细表 '!V:V,'附件3项目明细表 '!G:G,$B15,'附件3项目明细表 '!U:U,"农业社会化服务")</f>
        <v>0</v>
      </c>
      <c r="R15" s="16">
        <f>SUMIFS('附件3项目明细表 '!V:V,'附件3项目明细表 '!G:G,$B15,'附件3项目明细表 '!U:U,"小额贷款贴息")</f>
        <v>0</v>
      </c>
      <c r="S15" s="16">
        <f>SUMIFS('附件3项目明细表 '!V:V,'附件3项目明细表 '!G:G,$B15,'附件3项目明细表 '!U:U,"交通费补助")</f>
        <v>0</v>
      </c>
      <c r="T15" s="16">
        <f>SUMIFS('附件3项目明细表 '!V:V,'附件3项目明细表 '!G:G,$B15,'附件3项目明细表 '!U:U,"公共服务岗位")</f>
        <v>0</v>
      </c>
      <c r="U15" s="16">
        <f>SUMIFS('附件3项目明细表 '!V:V,'附件3项目明细表 '!G:G,$B15,'附件3项目明细表 '!U:U,"其他")</f>
        <v>20</v>
      </c>
      <c r="V15" s="16">
        <f>SUMIFS('附件3项目明细表 '!V:V,'附件3项目明细表 '!G:G,$B15,'附件3项目明细表 '!U:U,"农村道路建设（通村路、通户路、小型桥梁等）")</f>
        <v>0</v>
      </c>
      <c r="W15" s="16">
        <f>SUMIFS('附件3项目明细表 '!V:V,'附件3项目明细表 '!G:G,$B15,'附件3项目明细表 '!U:U,"农村供水保障设施建设")</f>
        <v>6</v>
      </c>
      <c r="X15" s="16">
        <f>SUMIFS('附件3项目明细表 '!V:V,'附件3项目明细表 '!G:G,$B15,'附件3项目明细表 '!U:U,"小型农田水利设施建设")</f>
        <v>0</v>
      </c>
      <c r="Y15" s="16">
        <f>SUMIFS('附件3项目明细表 '!V:V,'附件3项目明细表 '!G:G,$B15,'附件3项目明细表 '!U:U,"产业路、资源路、旅游路建设")</f>
        <v>30</v>
      </c>
      <c r="Z15" s="16">
        <f>SUMIFS('附件3项目明细表 '!V:V,'附件3项目明细表 '!G:G,$B15,'附件3项目明细表 '!U:U,"其他")</f>
        <v>20</v>
      </c>
      <c r="AA15" s="16">
        <f>SUMIFS('附件3项目明细表 '!V:V,'附件3项目明细表 '!G:G,$B15,'附件3项目明细表 '!U:U,"农村污水治理")</f>
        <v>0</v>
      </c>
      <c r="AB15" s="16">
        <f>SUMIFS('附件3项目明细表 '!V:V,'附件3项目明细表 '!G:G,$B15,'附件3项目明细表 '!U:U,"农村垃圾治理")</f>
        <v>0</v>
      </c>
      <c r="AC15" s="16">
        <f>SUMIFS('附件3项目明细表 '!V:V,'附件3项目明细表 '!G:G,$B15,'附件3项目明细表 '!U:U,"村容村貌提升")</f>
        <v>0</v>
      </c>
      <c r="AD15" s="16">
        <f>SUMIFS('附件3项目明细表 '!V:V,'附件3项目明细表 '!G:G,$B15,'附件3项目明细表 '!U:U,"享受“雨露计划”职业教育补助")</f>
        <v>0</v>
      </c>
      <c r="AE15" s="16">
        <f>SUMIFS('附件3项目明细表 '!V:V,'附件3项目明细表 '!G:G,$B15,'附件3项目明细表 '!U:U,"农村危房改造等农房改造")</f>
        <v>0</v>
      </c>
      <c r="AF15" s="16">
        <f>SUMIFS('附件3项目明细表 '!V:V,'附件3项目明细表 '!G:G,$B15,'附件3项目明细表 '!S:S,"产业发展")</f>
        <v>245.75</v>
      </c>
      <c r="AG15" s="62">
        <f t="shared" si="2"/>
        <v>0.814415907207954</v>
      </c>
      <c r="AH15" s="55"/>
    </row>
    <row r="16" ht="42.95" customHeight="1" spans="1:34">
      <c r="A16" s="55">
        <v>10</v>
      </c>
      <c r="B16" s="43" t="s">
        <v>106</v>
      </c>
      <c r="C16" s="43" t="s">
        <v>106</v>
      </c>
      <c r="D16" s="55">
        <f>COUNTIFS('附件3项目明细表 '!G:G,B16)</f>
        <v>34</v>
      </c>
      <c r="E16" s="55">
        <f>SUMIFS('附件3项目明细表 '!V:V,'附件3项目明细表 '!G:G,B16)</f>
        <v>1053.2</v>
      </c>
      <c r="F16" s="16">
        <f>SUMIFS('附件3项目明细表 '!V:V,'附件3项目明细表 '!G:G,$B16,'附件3项目明细表 '!U:U,"种植业基地")</f>
        <v>63.6</v>
      </c>
      <c r="G16" s="16">
        <f>SUMIFS('附件3项目明细表 '!V:V,'附件3项目明细表 '!G:G,$B16,'附件3项目明细表 '!U:U,"养殖业基地")</f>
        <v>0</v>
      </c>
      <c r="H16" s="16">
        <f>SUMIFS('附件3项目明细表 '!V:V,'附件3项目明细表 '!G:G,$B16,'附件3项目明细表 '!G:G,"休闲农业与乡村旅游")</f>
        <v>0</v>
      </c>
      <c r="I16" s="16">
        <f>SUMIFS('附件3项目明细表 '!V:V,'附件3项目明细表 '!G:G,$B16,'附件3项目明细表 '!U:U,"光伏电站建设")</f>
        <v>0</v>
      </c>
      <c r="J16" s="16">
        <f>SUMIFS('附件3项目明细表 '!V:V,'附件3项目明细表 '!G:G,$B16,'附件3项目明细表 '!U:U,"农产品仓储保鲜冷链基础设施建设")</f>
        <v>65.2</v>
      </c>
      <c r="K16" s="16">
        <f>SUMIFS('附件3项目明细表 '!V:V,'附件3项目明细表 '!G:G,$B16,'附件3项目明细表 '!U:U,"加工业")</f>
        <v>0</v>
      </c>
      <c r="L16" s="16">
        <f>SUMIFS('附件3项目明细表 '!V:V,'附件3项目明细表 '!G:G,$B16,'附件3项目明细表 '!U:U,"品牌打造和展销平台")</f>
        <v>47.8</v>
      </c>
      <c r="M16" s="16">
        <f>SUMIFS('附件3项目明细表 '!V:V,'附件3项目明细表 '!G:G,$B16,'附件3项目明细表 '!U:U,"市场建设和农村物流")</f>
        <v>0</v>
      </c>
      <c r="N16" s="16">
        <f>SUMIFS('附件3项目明细表 '!V:V,'附件3项目明细表 '!G:G,$B16,'附件3项目明细表 '!U:U,"帮扶车间（特色手工基地）建设")</f>
        <v>481.6</v>
      </c>
      <c r="O16" s="16">
        <f>SUMIFS('附件3项目明细表 '!V:V,'附件3项目明细表 '!G:G,$B16,'附件3项目明细表 '!U:U,"产业园（区）")</f>
        <v>0</v>
      </c>
      <c r="P16" s="16">
        <f>SUMIFS('附件3项目明细表 '!V:V,'附件3项目明细表 '!G:G,$B16,'附件3项目明细表 '!U:U,"智慧农业")</f>
        <v>0</v>
      </c>
      <c r="Q16" s="16">
        <f>SUMIFS('附件3项目明细表 '!V:V,'附件3项目明细表 '!G:G,$B16,'附件3项目明细表 '!U:U,"农业社会化服务")</f>
        <v>94</v>
      </c>
      <c r="R16" s="16">
        <f>SUMIFS('附件3项目明细表 '!V:V,'附件3项目明细表 '!G:G,$B16,'附件3项目明细表 '!U:U,"小额贷款贴息")</f>
        <v>0</v>
      </c>
      <c r="S16" s="16">
        <f>SUMIFS('附件3项目明细表 '!V:V,'附件3项目明细表 '!G:G,$B16,'附件3项目明细表 '!U:U,"交通费补助")</f>
        <v>0</v>
      </c>
      <c r="T16" s="16">
        <f>SUMIFS('附件3项目明细表 '!V:V,'附件3项目明细表 '!G:G,$B16,'附件3项目明细表 '!U:U,"公共服务岗位")</f>
        <v>0</v>
      </c>
      <c r="U16" s="16">
        <f>SUMIFS('附件3项目明细表 '!V:V,'附件3项目明细表 '!G:G,$B16,'附件3项目明细表 '!U:U,"其他")</f>
        <v>0</v>
      </c>
      <c r="V16" s="16">
        <f>SUMIFS('附件3项目明细表 '!V:V,'附件3项目明细表 '!G:G,$B16,'附件3项目明细表 '!U:U,"农村道路建设（通村路、通户路、小型桥梁等）")</f>
        <v>70</v>
      </c>
      <c r="W16" s="16">
        <f>SUMIFS('附件3项目明细表 '!V:V,'附件3项目明细表 '!G:G,$B16,'附件3项目明细表 '!U:U,"农村供水保障设施建设")</f>
        <v>21</v>
      </c>
      <c r="X16" s="16">
        <f>SUMIFS('附件3项目明细表 '!V:V,'附件3项目明细表 '!G:G,$B16,'附件3项目明细表 '!U:U,"小型农田水利设施建设")</f>
        <v>60</v>
      </c>
      <c r="Y16" s="16">
        <f>SUMIFS('附件3项目明细表 '!V:V,'附件3项目明细表 '!G:G,$B16,'附件3项目明细表 '!U:U,"产业路、资源路、旅游路建设")</f>
        <v>0</v>
      </c>
      <c r="Z16" s="16">
        <f>SUMIFS('附件3项目明细表 '!V:V,'附件3项目明细表 '!G:G,$B16,'附件3项目明细表 '!U:U,"其他")</f>
        <v>0</v>
      </c>
      <c r="AA16" s="16">
        <f>SUMIFS('附件3项目明细表 '!V:V,'附件3项目明细表 '!G:G,$B16,'附件3项目明细表 '!U:U,"农村污水治理")</f>
        <v>0</v>
      </c>
      <c r="AB16" s="16">
        <f>SUMIFS('附件3项目明细表 '!V:V,'附件3项目明细表 '!G:G,$B16,'附件3项目明细表 '!U:U,"农村垃圾治理")</f>
        <v>0</v>
      </c>
      <c r="AC16" s="16">
        <f>SUMIFS('附件3项目明细表 '!V:V,'附件3项目明细表 '!G:G,$B16,'附件3项目明细表 '!U:U,"村容村貌提升")</f>
        <v>140</v>
      </c>
      <c r="AD16" s="16">
        <f>SUMIFS('附件3项目明细表 '!V:V,'附件3项目明细表 '!G:G,$B16,'附件3项目明细表 '!U:U,"享受“雨露计划”职业教育补助")</f>
        <v>0</v>
      </c>
      <c r="AE16" s="16">
        <f>SUMIFS('附件3项目明细表 '!V:V,'附件3项目明细表 '!G:G,$B16,'附件3项目明细表 '!U:U,"农村危房改造等农房改造")</f>
        <v>10</v>
      </c>
      <c r="AF16" s="16">
        <f>SUMIFS('附件3项目明细表 '!V:V,'附件3项目明细表 '!G:G,$B16,'附件3项目明细表 '!S:S,"产业发展")</f>
        <v>752.2</v>
      </c>
      <c r="AG16" s="62">
        <f t="shared" si="2"/>
        <v>0.714204329661983</v>
      </c>
      <c r="AH16" s="55"/>
    </row>
    <row r="17" ht="42.95" customHeight="1" spans="1:34">
      <c r="A17" s="55">
        <v>11</v>
      </c>
      <c r="B17" s="43" t="s">
        <v>107</v>
      </c>
      <c r="C17" s="43" t="s">
        <v>107</v>
      </c>
      <c r="D17" s="55">
        <f>COUNTIFS('附件3项目明细表 '!G:G,B17)</f>
        <v>37</v>
      </c>
      <c r="E17" s="55">
        <f>SUMIFS('附件3项目明细表 '!V:V,'附件3项目明细表 '!G:G,B17)</f>
        <v>1313.2</v>
      </c>
      <c r="F17" s="16">
        <f>SUMIFS('附件3项目明细表 '!V:V,'附件3项目明细表 '!G:G,$B17,'附件3项目明细表 '!U:U,"种植业基地")</f>
        <v>151.8</v>
      </c>
      <c r="G17" s="16">
        <f>SUMIFS('附件3项目明细表 '!V:V,'附件3项目明细表 '!G:G,$B17,'附件3项目明细表 '!U:U,"养殖业基地")</f>
        <v>0</v>
      </c>
      <c r="H17" s="16">
        <f>SUMIFS('附件3项目明细表 '!V:V,'附件3项目明细表 '!G:G,$B17,'附件3项目明细表 '!G:G,"休闲农业与乡村旅游")</f>
        <v>0</v>
      </c>
      <c r="I17" s="16">
        <f>SUMIFS('附件3项目明细表 '!V:V,'附件3项目明细表 '!G:G,$B17,'附件3项目明细表 '!U:U,"光伏电站建设")</f>
        <v>0</v>
      </c>
      <c r="J17" s="16">
        <f>SUMIFS('附件3项目明细表 '!V:V,'附件3项目明细表 '!G:G,$B17,'附件3项目明细表 '!U:U,"农产品仓储保鲜冷链基础设施建设")</f>
        <v>0</v>
      </c>
      <c r="K17" s="16">
        <f>SUMIFS('附件3项目明细表 '!V:V,'附件3项目明细表 '!G:G,$B17,'附件3项目明细表 '!U:U,"加工业")</f>
        <v>241</v>
      </c>
      <c r="L17" s="16">
        <f>SUMIFS('附件3项目明细表 '!V:V,'附件3项目明细表 '!G:G,$B17,'附件3项目明细表 '!U:U,"品牌打造和展销平台")</f>
        <v>0</v>
      </c>
      <c r="M17" s="16">
        <f>SUMIFS('附件3项目明细表 '!V:V,'附件3项目明细表 '!G:G,$B17,'附件3项目明细表 '!U:U,"市场建设和农村物流")</f>
        <v>0</v>
      </c>
      <c r="N17" s="16">
        <f>SUMIFS('附件3项目明细表 '!V:V,'附件3项目明细表 '!G:G,$B17,'附件3项目明细表 '!U:U,"帮扶车间（特色手工基地）建设")</f>
        <v>465.9</v>
      </c>
      <c r="O17" s="16">
        <f>SUMIFS('附件3项目明细表 '!V:V,'附件3项目明细表 '!G:G,$B17,'附件3项目明细表 '!U:U,"产业园（区）")</f>
        <v>0</v>
      </c>
      <c r="P17" s="16">
        <f>SUMIFS('附件3项目明细表 '!V:V,'附件3项目明细表 '!G:G,$B17,'附件3项目明细表 '!U:U,"智慧农业")</f>
        <v>0</v>
      </c>
      <c r="Q17" s="16">
        <f>SUMIFS('附件3项目明细表 '!V:V,'附件3项目明细表 '!G:G,$B17,'附件3项目明细表 '!U:U,"农业社会化服务")</f>
        <v>0</v>
      </c>
      <c r="R17" s="16">
        <f>SUMIFS('附件3项目明细表 '!V:V,'附件3项目明细表 '!G:G,$B17,'附件3项目明细表 '!U:U,"小额贷款贴息")</f>
        <v>0</v>
      </c>
      <c r="S17" s="16">
        <f>SUMIFS('附件3项目明细表 '!V:V,'附件3项目明细表 '!G:G,$B17,'附件3项目明细表 '!U:U,"交通费补助")</f>
        <v>0</v>
      </c>
      <c r="T17" s="16">
        <f>SUMIFS('附件3项目明细表 '!V:V,'附件3项目明细表 '!G:G,$B17,'附件3项目明细表 '!U:U,"公共服务岗位")</f>
        <v>0</v>
      </c>
      <c r="U17" s="16">
        <f>SUMIFS('附件3项目明细表 '!V:V,'附件3项目明细表 '!G:G,$B17,'附件3项目明细表 '!U:U,"其他")</f>
        <v>0</v>
      </c>
      <c r="V17" s="16">
        <f>SUMIFS('附件3项目明细表 '!V:V,'附件3项目明细表 '!G:G,$B17,'附件3项目明细表 '!U:U,"农村道路建设（通村路、通户路、小型桥梁等）")</f>
        <v>220</v>
      </c>
      <c r="W17" s="16">
        <f>SUMIFS('附件3项目明细表 '!V:V,'附件3项目明细表 '!G:G,$B17,'附件3项目明细表 '!U:U,"农村供水保障设施建设")</f>
        <v>0</v>
      </c>
      <c r="X17" s="16">
        <f>SUMIFS('附件3项目明细表 '!V:V,'附件3项目明细表 '!G:G,$B17,'附件3项目明细表 '!U:U,"小型农田水利设施建设")</f>
        <v>87</v>
      </c>
      <c r="Y17" s="16">
        <f>SUMIFS('附件3项目明细表 '!V:V,'附件3项目明细表 '!G:G,$B17,'附件3项目明细表 '!U:U,"产业路、资源路、旅游路建设")</f>
        <v>30</v>
      </c>
      <c r="Z17" s="16">
        <f>SUMIFS('附件3项目明细表 '!V:V,'附件3项目明细表 '!G:G,$B17,'附件3项目明细表 '!U:U,"其他")</f>
        <v>0</v>
      </c>
      <c r="AA17" s="16">
        <f>SUMIFS('附件3项目明细表 '!V:V,'附件3项目明细表 '!G:G,$B17,'附件3项目明细表 '!U:U,"农村污水治理")</f>
        <v>0</v>
      </c>
      <c r="AB17" s="16">
        <f>SUMIFS('附件3项目明细表 '!V:V,'附件3项目明细表 '!G:G,$B17,'附件3项目明细表 '!U:U,"农村垃圾治理")</f>
        <v>0</v>
      </c>
      <c r="AC17" s="16">
        <f>SUMIFS('附件3项目明细表 '!V:V,'附件3项目明细表 '!G:G,$B17,'附件3项目明细表 '!U:U,"村容村貌提升")</f>
        <v>108.5</v>
      </c>
      <c r="AD17" s="16">
        <f>SUMIFS('附件3项目明细表 '!V:V,'附件3项目明细表 '!G:G,$B17,'附件3项目明细表 '!U:U,"享受“雨露计划”职业教育补助")</f>
        <v>0</v>
      </c>
      <c r="AE17" s="16">
        <f>SUMIFS('附件3项目明细表 '!V:V,'附件3项目明细表 '!G:G,$B17,'附件3项目明细表 '!U:U,"农村危房改造等农房改造")</f>
        <v>9</v>
      </c>
      <c r="AF17" s="16">
        <f>SUMIFS('附件3项目明细表 '!V:V,'附件3项目明细表 '!G:G,$B17,'附件3项目明细表 '!S:S,"产业发展")</f>
        <v>858.7</v>
      </c>
      <c r="AG17" s="62">
        <f t="shared" si="2"/>
        <v>0.653898872982029</v>
      </c>
      <c r="AH17" s="55"/>
    </row>
    <row r="18" ht="42.95" customHeight="1" spans="1:34">
      <c r="A18" s="55">
        <v>12</v>
      </c>
      <c r="B18" s="43" t="s">
        <v>108</v>
      </c>
      <c r="C18" s="43" t="s">
        <v>108</v>
      </c>
      <c r="D18" s="55">
        <f>COUNTIFS('附件3项目明细表 '!G:G,B18)</f>
        <v>26</v>
      </c>
      <c r="E18" s="55">
        <f>SUMIFS('附件3项目明细表 '!V:V,'附件3项目明细表 '!G:G,B18)</f>
        <v>1027.6</v>
      </c>
      <c r="F18" s="16">
        <f>SUMIFS('附件3项目明细表 '!V:V,'附件3项目明细表 '!G:G,$B18,'附件3项目明细表 '!U:U,"种植业基地")</f>
        <v>43</v>
      </c>
      <c r="G18" s="16">
        <f>SUMIFS('附件3项目明细表 '!V:V,'附件3项目明细表 '!G:G,$B18,'附件3项目明细表 '!U:U,"养殖业基地")</f>
        <v>100</v>
      </c>
      <c r="H18" s="16">
        <f>SUMIFS('附件3项目明细表 '!V:V,'附件3项目明细表 '!G:G,$B18,'附件3项目明细表 '!G:G,"休闲农业与乡村旅游")</f>
        <v>0</v>
      </c>
      <c r="I18" s="16">
        <f>SUMIFS('附件3项目明细表 '!V:V,'附件3项目明细表 '!G:G,$B18,'附件3项目明细表 '!U:U,"光伏电站建设")</f>
        <v>0</v>
      </c>
      <c r="J18" s="16">
        <f>SUMIFS('附件3项目明细表 '!V:V,'附件3项目明细表 '!G:G,$B18,'附件3项目明细表 '!U:U,"农产品仓储保鲜冷链基础设施建设")</f>
        <v>0</v>
      </c>
      <c r="K18" s="16">
        <f>SUMIFS('附件3项目明细表 '!V:V,'附件3项目明细表 '!G:G,$B18,'附件3项目明细表 '!U:U,"加工业")</f>
        <v>0</v>
      </c>
      <c r="L18" s="16">
        <f>SUMIFS('附件3项目明细表 '!V:V,'附件3项目明细表 '!G:G,$B18,'附件3项目明细表 '!U:U,"品牌打造和展销平台")</f>
        <v>0</v>
      </c>
      <c r="M18" s="16">
        <f>SUMIFS('附件3项目明细表 '!V:V,'附件3项目明细表 '!G:G,$B18,'附件3项目明细表 '!U:U,"市场建设和农村物流")</f>
        <v>0</v>
      </c>
      <c r="N18" s="16">
        <f>SUMIFS('附件3项目明细表 '!V:V,'附件3项目明细表 '!G:G,$B18,'附件3项目明细表 '!U:U,"帮扶车间（特色手工基地）建设")</f>
        <v>195.4</v>
      </c>
      <c r="O18" s="16">
        <f>SUMIFS('附件3项目明细表 '!V:V,'附件3项目明细表 '!G:G,$B18,'附件3项目明细表 '!U:U,"产业园（区）")</f>
        <v>0</v>
      </c>
      <c r="P18" s="16">
        <f>SUMIFS('附件3项目明细表 '!V:V,'附件3项目明细表 '!G:G,$B18,'附件3项目明细表 '!U:U,"智慧农业")</f>
        <v>0</v>
      </c>
      <c r="Q18" s="16">
        <f>SUMIFS('附件3项目明细表 '!V:V,'附件3项目明细表 '!G:G,$B18,'附件3项目明细表 '!U:U,"农业社会化服务")</f>
        <v>167</v>
      </c>
      <c r="R18" s="16">
        <f>SUMIFS('附件3项目明细表 '!V:V,'附件3项目明细表 '!G:G,$B18,'附件3项目明细表 '!U:U,"小额贷款贴息")</f>
        <v>0</v>
      </c>
      <c r="S18" s="16">
        <f>SUMIFS('附件3项目明细表 '!V:V,'附件3项目明细表 '!G:G,$B18,'附件3项目明细表 '!U:U,"交通费补助")</f>
        <v>0</v>
      </c>
      <c r="T18" s="16">
        <f>SUMIFS('附件3项目明细表 '!V:V,'附件3项目明细表 '!G:G,$B18,'附件3项目明细表 '!U:U,"公共服务岗位")</f>
        <v>0</v>
      </c>
      <c r="U18" s="16">
        <f>SUMIFS('附件3项目明细表 '!V:V,'附件3项目明细表 '!G:G,$B18,'附件3项目明细表 '!U:U,"其他")</f>
        <v>0</v>
      </c>
      <c r="V18" s="16">
        <f>SUMIFS('附件3项目明细表 '!V:V,'附件3项目明细表 '!G:G,$B18,'附件3项目明细表 '!U:U,"农村道路建设（通村路、通户路、小型桥梁等）")</f>
        <v>195</v>
      </c>
      <c r="W18" s="16">
        <f>SUMIFS('附件3项目明细表 '!V:V,'附件3项目明细表 '!G:G,$B18,'附件3项目明细表 '!U:U,"农村供水保障设施建设")</f>
        <v>0</v>
      </c>
      <c r="X18" s="16">
        <f>SUMIFS('附件3项目明细表 '!V:V,'附件3项目明细表 '!G:G,$B18,'附件3项目明细表 '!U:U,"小型农田水利设施建设")</f>
        <v>218.2</v>
      </c>
      <c r="Y18" s="16">
        <f>SUMIFS('附件3项目明细表 '!V:V,'附件3项目明细表 '!G:G,$B18,'附件3项目明细表 '!U:U,"产业路、资源路、旅游路建设")</f>
        <v>0</v>
      </c>
      <c r="Z18" s="16">
        <f>SUMIFS('附件3项目明细表 '!V:V,'附件3项目明细表 '!G:G,$B18,'附件3项目明细表 '!U:U,"其他")</f>
        <v>0</v>
      </c>
      <c r="AA18" s="16">
        <f>SUMIFS('附件3项目明细表 '!V:V,'附件3项目明细表 '!G:G,$B18,'附件3项目明细表 '!U:U,"农村污水治理")</f>
        <v>0</v>
      </c>
      <c r="AB18" s="16">
        <f>SUMIFS('附件3项目明细表 '!V:V,'附件3项目明细表 '!G:G,$B18,'附件3项目明细表 '!U:U,"农村垃圾治理")</f>
        <v>0</v>
      </c>
      <c r="AC18" s="16">
        <f>SUMIFS('附件3项目明细表 '!V:V,'附件3项目明细表 '!G:G,$B18,'附件3项目明细表 '!U:U,"村容村貌提升")</f>
        <v>85</v>
      </c>
      <c r="AD18" s="16">
        <f>SUMIFS('附件3项目明细表 '!V:V,'附件3项目明细表 '!G:G,$B18,'附件3项目明细表 '!U:U,"享受“雨露计划”职业教育补助")</f>
        <v>0</v>
      </c>
      <c r="AE18" s="16">
        <f>SUMIFS('附件3项目明细表 '!V:V,'附件3项目明细表 '!G:G,$B18,'附件3项目明细表 '!U:U,"农村危房改造等农房改造")</f>
        <v>24</v>
      </c>
      <c r="AF18" s="16">
        <f>SUMIFS('附件3项目明细表 '!V:V,'附件3项目明细表 '!G:G,$B18,'附件3项目明细表 '!S:S,"产业发展")</f>
        <v>505.4</v>
      </c>
      <c r="AG18" s="62">
        <f t="shared" si="2"/>
        <v>0.491825613079019</v>
      </c>
      <c r="AH18" s="16"/>
    </row>
    <row r="19" ht="42.95" customHeight="1" spans="1:34">
      <c r="A19" s="55">
        <v>13</v>
      </c>
      <c r="B19" s="43" t="s">
        <v>109</v>
      </c>
      <c r="C19" s="43" t="s">
        <v>109</v>
      </c>
      <c r="D19" s="55">
        <f>COUNTIFS('附件3项目明细表 '!G:G,B19)</f>
        <v>19</v>
      </c>
      <c r="E19" s="55">
        <f>SUMIFS('附件3项目明细表 '!V:V,'附件3项目明细表 '!G:G,B19)</f>
        <v>754.16</v>
      </c>
      <c r="F19" s="16">
        <f>SUMIFS('附件3项目明细表 '!V:V,'附件3项目明细表 '!G:G,$B19,'附件3项目明细表 '!U:U,"种植业基地")</f>
        <v>145</v>
      </c>
      <c r="G19" s="16">
        <f>SUMIFS('附件3项目明细表 '!V:V,'附件3项目明细表 '!G:G,$B19,'附件3项目明细表 '!U:U,"养殖业基地")</f>
        <v>0</v>
      </c>
      <c r="H19" s="16">
        <f>SUMIFS('附件3项目明细表 '!V:V,'附件3项目明细表 '!G:G,$B19,'附件3项目明细表 '!G:G,"休闲农业与乡村旅游")</f>
        <v>0</v>
      </c>
      <c r="I19" s="16">
        <f>SUMIFS('附件3项目明细表 '!V:V,'附件3项目明细表 '!G:G,$B19,'附件3项目明细表 '!U:U,"光伏电站建设")</f>
        <v>0</v>
      </c>
      <c r="J19" s="16">
        <f>SUMIFS('附件3项目明细表 '!V:V,'附件3项目明细表 '!G:G,$B19,'附件3项目明细表 '!U:U,"农产品仓储保鲜冷链基础设施建设")</f>
        <v>0</v>
      </c>
      <c r="K19" s="16">
        <f>SUMIFS('附件3项目明细表 '!V:V,'附件3项目明细表 '!G:G,$B19,'附件3项目明细表 '!U:U,"加工业")</f>
        <v>163</v>
      </c>
      <c r="L19" s="16">
        <f>SUMIFS('附件3项目明细表 '!V:V,'附件3项目明细表 '!G:G,$B19,'附件3项目明细表 '!U:U,"品牌打造和展销平台")</f>
        <v>0</v>
      </c>
      <c r="M19" s="16">
        <f>SUMIFS('附件3项目明细表 '!V:V,'附件3项目明细表 '!G:G,$B19,'附件3项目明细表 '!U:U,"市场建设和农村物流")</f>
        <v>0</v>
      </c>
      <c r="N19" s="16">
        <f>SUMIFS('附件3项目明细表 '!V:V,'附件3项目明细表 '!G:G,$B19,'附件3项目明细表 '!U:U,"帮扶车间（特色手工基地）建设")</f>
        <v>205.16</v>
      </c>
      <c r="O19" s="16">
        <f>SUMIFS('附件3项目明细表 '!V:V,'附件3项目明细表 '!G:G,$B19,'附件3项目明细表 '!U:U,"产业园（区）")</f>
        <v>0</v>
      </c>
      <c r="P19" s="16">
        <f>SUMIFS('附件3项目明细表 '!V:V,'附件3项目明细表 '!G:G,$B19,'附件3项目明细表 '!U:U,"智慧农业")</f>
        <v>0</v>
      </c>
      <c r="Q19" s="16">
        <f>SUMIFS('附件3项目明细表 '!V:V,'附件3项目明细表 '!G:G,$B19,'附件3项目明细表 '!U:U,"农业社会化服务")</f>
        <v>63</v>
      </c>
      <c r="R19" s="16">
        <f>SUMIFS('附件3项目明细表 '!V:V,'附件3项目明细表 '!G:G,$B19,'附件3项目明细表 '!U:U,"小额贷款贴息")</f>
        <v>0</v>
      </c>
      <c r="S19" s="16">
        <f>SUMIFS('附件3项目明细表 '!V:V,'附件3项目明细表 '!G:G,$B19,'附件3项目明细表 '!U:U,"交通费补助")</f>
        <v>0</v>
      </c>
      <c r="T19" s="16">
        <f>SUMIFS('附件3项目明细表 '!V:V,'附件3项目明细表 '!G:G,$B19,'附件3项目明细表 '!U:U,"公共服务岗位")</f>
        <v>0</v>
      </c>
      <c r="U19" s="16">
        <f>SUMIFS('附件3项目明细表 '!V:V,'附件3项目明细表 '!G:G,$B19,'附件3项目明细表 '!U:U,"其他")</f>
        <v>13</v>
      </c>
      <c r="V19" s="16">
        <f>SUMIFS('附件3项目明细表 '!V:V,'附件3项目明细表 '!G:G,$B19,'附件3项目明细表 '!U:U,"农村道路建设（通村路、通户路、小型桥梁等）")</f>
        <v>25</v>
      </c>
      <c r="W19" s="16">
        <f>SUMIFS('附件3项目明细表 '!V:V,'附件3项目明细表 '!G:G,$B19,'附件3项目明细表 '!U:U,"农村供水保障设施建设")</f>
        <v>94</v>
      </c>
      <c r="X19" s="16">
        <f>SUMIFS('附件3项目明细表 '!V:V,'附件3项目明细表 '!G:G,$B19,'附件3项目明细表 '!U:U,"小型农田水利设施建设")</f>
        <v>0</v>
      </c>
      <c r="Y19" s="16">
        <f>SUMIFS('附件3项目明细表 '!V:V,'附件3项目明细表 '!G:G,$B19,'附件3项目明细表 '!U:U,"产业路、资源路、旅游路建设")</f>
        <v>0</v>
      </c>
      <c r="Z19" s="16">
        <f>SUMIFS('附件3项目明细表 '!V:V,'附件3项目明细表 '!G:G,$B19,'附件3项目明细表 '!U:U,"其他")</f>
        <v>13</v>
      </c>
      <c r="AA19" s="16">
        <f>SUMIFS('附件3项目明细表 '!V:V,'附件3项目明细表 '!G:G,$B19,'附件3项目明细表 '!U:U,"农村污水治理")</f>
        <v>0</v>
      </c>
      <c r="AB19" s="16">
        <f>SUMIFS('附件3项目明细表 '!V:V,'附件3项目明细表 '!G:G,$B19,'附件3项目明细表 '!U:U,"农村垃圾治理")</f>
        <v>0</v>
      </c>
      <c r="AC19" s="16">
        <f>SUMIFS('附件3项目明细表 '!V:V,'附件3项目明细表 '!G:G,$B19,'附件3项目明细表 '!U:U,"村容村貌提升")</f>
        <v>46</v>
      </c>
      <c r="AD19" s="16">
        <f>SUMIFS('附件3项目明细表 '!V:V,'附件3项目明细表 '!G:G,$B19,'附件3项目明细表 '!U:U,"享受“雨露计划”职业教育补助")</f>
        <v>0</v>
      </c>
      <c r="AE19" s="16">
        <f>SUMIFS('附件3项目明细表 '!V:V,'附件3项目明细表 '!G:G,$B19,'附件3项目明细表 '!U:U,"农村危房改造等农房改造")</f>
        <v>0</v>
      </c>
      <c r="AF19" s="16">
        <f>SUMIFS('附件3项目明细表 '!V:V,'附件3项目明细表 '!G:G,$B19,'附件3项目明细表 '!S:S,"产业发展")</f>
        <v>576.16</v>
      </c>
      <c r="AG19" s="62">
        <f t="shared" si="2"/>
        <v>0.763975814150843</v>
      </c>
      <c r="AH19" s="55"/>
    </row>
    <row r="20" ht="42.95" customHeight="1" spans="1:34">
      <c r="A20" s="55">
        <v>14</v>
      </c>
      <c r="B20" s="43" t="s">
        <v>110</v>
      </c>
      <c r="C20" s="43" t="s">
        <v>110</v>
      </c>
      <c r="D20" s="55">
        <f>COUNTIFS('附件3项目明细表 '!G:G,B20)</f>
        <v>16</v>
      </c>
      <c r="E20" s="55">
        <f>SUMIFS('附件3项目明细表 '!V:V,'附件3项目明细表 '!G:G,B20)</f>
        <v>557.54</v>
      </c>
      <c r="F20" s="16">
        <f>SUMIFS('附件3项目明细表 '!V:V,'附件3项目明细表 '!G:G,$B20,'附件3项目明细表 '!U:U,"种植业基地")</f>
        <v>85.16</v>
      </c>
      <c r="G20" s="16">
        <f>SUMIFS('附件3项目明细表 '!V:V,'附件3项目明细表 '!G:G,$B20,'附件3项目明细表 '!U:U,"养殖业基地")</f>
        <v>166</v>
      </c>
      <c r="H20" s="16">
        <f>SUMIFS('附件3项目明细表 '!V:V,'附件3项目明细表 '!G:G,$B20,'附件3项目明细表 '!G:G,"休闲农业与乡村旅游")</f>
        <v>0</v>
      </c>
      <c r="I20" s="16">
        <f>SUMIFS('附件3项目明细表 '!V:V,'附件3项目明细表 '!G:G,$B20,'附件3项目明细表 '!U:U,"光伏电站建设")</f>
        <v>0</v>
      </c>
      <c r="J20" s="16">
        <f>SUMIFS('附件3项目明细表 '!V:V,'附件3项目明细表 '!G:G,$B20,'附件3项目明细表 '!U:U,"农产品仓储保鲜冷链基础设施建设")</f>
        <v>0</v>
      </c>
      <c r="K20" s="16">
        <f>SUMIFS('附件3项目明细表 '!V:V,'附件3项目明细表 '!G:G,$B20,'附件3项目明细表 '!U:U,"加工业")</f>
        <v>0</v>
      </c>
      <c r="L20" s="16">
        <f>SUMIFS('附件3项目明细表 '!V:V,'附件3项目明细表 '!G:G,$B20,'附件3项目明细表 '!U:U,"品牌打造和展销平台")</f>
        <v>0</v>
      </c>
      <c r="M20" s="16">
        <f>SUMIFS('附件3项目明细表 '!V:V,'附件3项目明细表 '!G:G,$B20,'附件3项目明细表 '!U:U,"市场建设和农村物流")</f>
        <v>0</v>
      </c>
      <c r="N20" s="16">
        <f>SUMIFS('附件3项目明细表 '!V:V,'附件3项目明细表 '!G:G,$B20,'附件3项目明细表 '!U:U,"帮扶车间（特色手工基地）建设")</f>
        <v>146.38</v>
      </c>
      <c r="O20" s="16">
        <f>SUMIFS('附件3项目明细表 '!V:V,'附件3项目明细表 '!G:G,$B20,'附件3项目明细表 '!U:U,"产业园（区）")</f>
        <v>0</v>
      </c>
      <c r="P20" s="16">
        <f>SUMIFS('附件3项目明细表 '!V:V,'附件3项目明细表 '!G:G,$B20,'附件3项目明细表 '!U:U,"智慧农业")</f>
        <v>0</v>
      </c>
      <c r="Q20" s="16">
        <f>SUMIFS('附件3项目明细表 '!V:V,'附件3项目明细表 '!G:G,$B20,'附件3项目明细表 '!U:U,"农业社会化服务")</f>
        <v>20</v>
      </c>
      <c r="R20" s="16">
        <f>SUMIFS('附件3项目明细表 '!V:V,'附件3项目明细表 '!G:G,$B20,'附件3项目明细表 '!U:U,"小额贷款贴息")</f>
        <v>0</v>
      </c>
      <c r="S20" s="16">
        <f>SUMIFS('附件3项目明细表 '!V:V,'附件3项目明细表 '!G:G,$B20,'附件3项目明细表 '!U:U,"交通费补助")</f>
        <v>0</v>
      </c>
      <c r="T20" s="16">
        <f>SUMIFS('附件3项目明细表 '!V:V,'附件3项目明细表 '!G:G,$B20,'附件3项目明细表 '!U:U,"公共服务岗位")</f>
        <v>0</v>
      </c>
      <c r="U20" s="16">
        <f>SUMIFS('附件3项目明细表 '!V:V,'附件3项目明细表 '!G:G,$B20,'附件3项目明细表 '!U:U,"其他")</f>
        <v>0</v>
      </c>
      <c r="V20" s="16">
        <f>SUMIFS('附件3项目明细表 '!V:V,'附件3项目明细表 '!G:G,$B20,'附件3项目明细表 '!U:U,"农村道路建设（通村路、通户路、小型桥梁等）")</f>
        <v>0</v>
      </c>
      <c r="W20" s="16">
        <f>SUMIFS('附件3项目明细表 '!V:V,'附件3项目明细表 '!G:G,$B20,'附件3项目明细表 '!U:U,"农村供水保障设施建设")</f>
        <v>70</v>
      </c>
      <c r="X20" s="16">
        <f>SUMIFS('附件3项目明细表 '!V:V,'附件3项目明细表 '!G:G,$B20,'附件3项目明细表 '!U:U,"小型农田水利设施建设")</f>
        <v>0</v>
      </c>
      <c r="Y20" s="16">
        <f>SUMIFS('附件3项目明细表 '!V:V,'附件3项目明细表 '!G:G,$B20,'附件3项目明细表 '!U:U,"产业路、资源路、旅游路建设")</f>
        <v>0</v>
      </c>
      <c r="Z20" s="16">
        <f>SUMIFS('附件3项目明细表 '!V:V,'附件3项目明细表 '!G:G,$B20,'附件3项目明细表 '!U:U,"其他")</f>
        <v>0</v>
      </c>
      <c r="AA20" s="16">
        <f>SUMIFS('附件3项目明细表 '!V:V,'附件3项目明细表 '!G:G,$B20,'附件3项目明细表 '!U:U,"农村污水治理")</f>
        <v>0</v>
      </c>
      <c r="AB20" s="16">
        <f>SUMIFS('附件3项目明细表 '!V:V,'附件3项目明细表 '!G:G,$B20,'附件3项目明细表 '!U:U,"农村垃圾治理")</f>
        <v>0</v>
      </c>
      <c r="AC20" s="16">
        <f>SUMIFS('附件3项目明细表 '!V:V,'附件3项目明细表 '!G:G,$B20,'附件3项目明细表 '!U:U,"村容村貌提升")</f>
        <v>70</v>
      </c>
      <c r="AD20" s="16">
        <f>SUMIFS('附件3项目明细表 '!V:V,'附件3项目明细表 '!G:G,$B20,'附件3项目明细表 '!U:U,"享受“雨露计划”职业教育补助")</f>
        <v>0</v>
      </c>
      <c r="AE20" s="16">
        <f>SUMIFS('附件3项目明细表 '!V:V,'附件3项目明细表 '!G:G,$B20,'附件3项目明细表 '!U:U,"农村危房改造等农房改造")</f>
        <v>0</v>
      </c>
      <c r="AF20" s="16">
        <f>SUMIFS('附件3项目明细表 '!V:V,'附件3项目明细表 '!G:G,$B20,'附件3项目明细表 '!S:S,"产业发展")</f>
        <v>417.54</v>
      </c>
      <c r="AG20" s="62">
        <f t="shared" si="2"/>
        <v>0.748896940129856</v>
      </c>
      <c r="AH20" s="55"/>
    </row>
    <row r="21" ht="42.95" customHeight="1" spans="1:34">
      <c r="A21" s="55">
        <v>15</v>
      </c>
      <c r="B21" s="43" t="s">
        <v>111</v>
      </c>
      <c r="C21" s="43" t="s">
        <v>111</v>
      </c>
      <c r="D21" s="55">
        <f>COUNTIFS('附件3项目明细表 '!G:G,B21)</f>
        <v>41</v>
      </c>
      <c r="E21" s="55">
        <f>SUMIFS('附件3项目明细表 '!V:V,'附件3项目明细表 '!G:G,B21)</f>
        <v>3531.64</v>
      </c>
      <c r="F21" s="16">
        <f>SUMIFS('附件3项目明细表 '!V:V,'附件3项目明细表 '!G:G,$B21,'附件3项目明细表 '!U:U,"种植业基地")</f>
        <v>61.24</v>
      </c>
      <c r="G21" s="16">
        <f>SUMIFS('附件3项目明细表 '!V:V,'附件3项目明细表 '!G:G,$B21,'附件3项目明细表 '!U:U,"养殖业基地")</f>
        <v>0</v>
      </c>
      <c r="H21" s="16">
        <f>SUMIFS('附件3项目明细表 '!V:V,'附件3项目明细表 '!G:G,$B21,'附件3项目明细表 '!G:G,"休闲农业与乡村旅游")</f>
        <v>0</v>
      </c>
      <c r="I21" s="16">
        <f>SUMIFS('附件3项目明细表 '!V:V,'附件3项目明细表 '!G:G,$B21,'附件3项目明细表 '!U:U,"光伏电站建设")</f>
        <v>885</v>
      </c>
      <c r="J21" s="16">
        <f>SUMIFS('附件3项目明细表 '!V:V,'附件3项目明细表 '!G:G,$B21,'附件3项目明细表 '!U:U,"农产品仓储保鲜冷链基础设施建设")</f>
        <v>20</v>
      </c>
      <c r="K21" s="16">
        <f>SUMIFS('附件3项目明细表 '!V:V,'附件3项目明细表 '!G:G,$B21,'附件3项目明细表 '!U:U,"加工业")</f>
        <v>23.8</v>
      </c>
      <c r="L21" s="16">
        <f>SUMIFS('附件3项目明细表 '!V:V,'附件3项目明细表 '!G:G,$B21,'附件3项目明细表 '!U:U,"品牌打造和展销平台")</f>
        <v>0</v>
      </c>
      <c r="M21" s="16">
        <f>SUMIFS('附件3项目明细表 '!V:V,'附件3项目明细表 '!G:G,$B21,'附件3项目明细表 '!U:U,"市场建设和农村物流")</f>
        <v>30</v>
      </c>
      <c r="N21" s="16">
        <f>SUMIFS('附件3项目明细表 '!V:V,'附件3项目明细表 '!G:G,$B21,'附件3项目明细表 '!U:U,"帮扶车间（特色手工基地）建设")</f>
        <v>189.4</v>
      </c>
      <c r="O21" s="16">
        <f>SUMIFS('附件3项目明细表 '!V:V,'附件3项目明细表 '!G:G,$B21,'附件3项目明细表 '!U:U,"产业园（区）")</f>
        <v>872</v>
      </c>
      <c r="P21" s="16">
        <f>SUMIFS('附件3项目明细表 '!V:V,'附件3项目明细表 '!G:G,$B21,'附件3项目明细表 '!U:U,"智慧农业")</f>
        <v>0</v>
      </c>
      <c r="Q21" s="16">
        <f>SUMIFS('附件3项目明细表 '!V:V,'附件3项目明细表 '!G:G,$B21,'附件3项目明细表 '!U:U,"农业社会化服务")</f>
        <v>106.6</v>
      </c>
      <c r="R21" s="16">
        <f>SUMIFS('附件3项目明细表 '!V:V,'附件3项目明细表 '!G:G,$B21,'附件3项目明细表 '!U:U,"小额贷款贴息")</f>
        <v>0</v>
      </c>
      <c r="S21" s="16">
        <f>SUMIFS('附件3项目明细表 '!V:V,'附件3项目明细表 '!G:G,$B21,'附件3项目明细表 '!U:U,"交通费补助")</f>
        <v>0</v>
      </c>
      <c r="T21" s="16">
        <f>SUMIFS('附件3项目明细表 '!V:V,'附件3项目明细表 '!G:G,$B21,'附件3项目明细表 '!U:U,"公共服务岗位")</f>
        <v>0</v>
      </c>
      <c r="U21" s="16">
        <f>SUMIFS('附件3项目明细表 '!V:V,'附件3项目明细表 '!G:G,$B21,'附件3项目明细表 '!U:U,"其他")</f>
        <v>0</v>
      </c>
      <c r="V21" s="16">
        <f>SUMIFS('附件3项目明细表 '!V:V,'附件3项目明细表 '!G:G,$B21,'附件3项目明细表 '!U:U,"农村道路建设（通村路、通户路、小型桥梁等）")</f>
        <v>690</v>
      </c>
      <c r="W21" s="16">
        <f>SUMIFS('附件3项目明细表 '!V:V,'附件3项目明细表 '!G:G,$B21,'附件3项目明细表 '!U:U,"农村供水保障设施建设")</f>
        <v>346</v>
      </c>
      <c r="X21" s="16">
        <f>SUMIFS('附件3项目明细表 '!V:V,'附件3项目明细表 '!G:G,$B21,'附件3项目明细表 '!U:U,"小型农田水利设施建设")</f>
        <v>60</v>
      </c>
      <c r="Y21" s="16">
        <f>SUMIFS('附件3项目明细表 '!V:V,'附件3项目明细表 '!G:G,$B21,'附件3项目明细表 '!U:U,"产业路、资源路、旅游路建设")</f>
        <v>0</v>
      </c>
      <c r="Z21" s="16">
        <f>SUMIFS('附件3项目明细表 '!V:V,'附件3项目明细表 '!G:G,$B21,'附件3项目明细表 '!U:U,"其他")</f>
        <v>0</v>
      </c>
      <c r="AA21" s="16">
        <f>SUMIFS('附件3项目明细表 '!V:V,'附件3项目明细表 '!G:G,$B21,'附件3项目明细表 '!U:U,"农村污水治理")</f>
        <v>0</v>
      </c>
      <c r="AB21" s="16">
        <f>SUMIFS('附件3项目明细表 '!V:V,'附件3项目明细表 '!G:G,$B21,'附件3项目明细表 '!U:U,"农村垃圾治理")</f>
        <v>0</v>
      </c>
      <c r="AC21" s="16">
        <f>SUMIFS('附件3项目明细表 '!V:V,'附件3项目明细表 '!G:G,$B21,'附件3项目明细表 '!U:U,"村容村貌提升")</f>
        <v>241.6</v>
      </c>
      <c r="AD21" s="16">
        <f>SUMIFS('附件3项目明细表 '!V:V,'附件3项目明细表 '!G:G,$B21,'附件3项目明细表 '!U:U,"享受“雨露计划”职业教育补助")</f>
        <v>0</v>
      </c>
      <c r="AE21" s="16">
        <f>SUMIFS('附件3项目明细表 '!V:V,'附件3项目明细表 '!G:G,$B21,'附件3项目明细表 '!U:U,"农村危房改造等农房改造")</f>
        <v>6</v>
      </c>
      <c r="AF21" s="16">
        <f>SUMIFS('附件3项目明细表 '!V:V,'附件3项目明细表 '!G:G,$B21,'附件3项目明细表 '!S:S,"产业发展")</f>
        <v>2188.04</v>
      </c>
      <c r="AG21" s="62">
        <f t="shared" si="2"/>
        <v>0.619553521876522</v>
      </c>
      <c r="AH21" s="55"/>
    </row>
    <row r="22" ht="42.95" customHeight="1" spans="1:34">
      <c r="A22" s="55">
        <v>16</v>
      </c>
      <c r="B22" s="43" t="s">
        <v>112</v>
      </c>
      <c r="C22" s="43" t="s">
        <v>112</v>
      </c>
      <c r="D22" s="55">
        <f>COUNTIFS('附件3项目明细表 '!G:G,B22)</f>
        <v>17</v>
      </c>
      <c r="E22" s="55">
        <f>SUMIFS('附件3项目明细表 '!V:V,'附件3项目明细表 '!G:G,B22)</f>
        <v>576</v>
      </c>
      <c r="F22" s="16">
        <f>SUMIFS('附件3项目明细表 '!V:V,'附件3项目明细表 '!G:G,$B22,'附件3项目明细表 '!U:U,"种植业基地")</f>
        <v>27.8</v>
      </c>
      <c r="G22" s="16">
        <f>SUMIFS('附件3项目明细表 '!V:V,'附件3项目明细表 '!G:G,$B22,'附件3项目明细表 '!U:U,"养殖业基地")</f>
        <v>0</v>
      </c>
      <c r="H22" s="16">
        <f>SUMIFS('附件3项目明细表 '!V:V,'附件3项目明细表 '!G:G,$B22,'附件3项目明细表 '!G:G,"休闲农业与乡村旅游")</f>
        <v>0</v>
      </c>
      <c r="I22" s="16">
        <f>SUMIFS('附件3项目明细表 '!V:V,'附件3项目明细表 '!G:G,$B22,'附件3项目明细表 '!U:U,"光伏电站建设")</f>
        <v>88</v>
      </c>
      <c r="J22" s="16">
        <f>SUMIFS('附件3项目明细表 '!V:V,'附件3项目明细表 '!G:G,$B22,'附件3项目明细表 '!U:U,"农产品仓储保鲜冷链基础设施建设")</f>
        <v>0</v>
      </c>
      <c r="K22" s="16">
        <f>SUMIFS('附件3项目明细表 '!V:V,'附件3项目明细表 '!G:G,$B22,'附件3项目明细表 '!U:U,"加工业")</f>
        <v>22</v>
      </c>
      <c r="L22" s="16">
        <f>SUMIFS('附件3项目明细表 '!V:V,'附件3项目明细表 '!G:G,$B22,'附件3项目明细表 '!U:U,"品牌打造和展销平台")</f>
        <v>0</v>
      </c>
      <c r="M22" s="16">
        <f>SUMIFS('附件3项目明细表 '!V:V,'附件3项目明细表 '!G:G,$B22,'附件3项目明细表 '!U:U,"市场建设和农村物流")</f>
        <v>0</v>
      </c>
      <c r="N22" s="16">
        <f>SUMIFS('附件3项目明细表 '!V:V,'附件3项目明细表 '!G:G,$B22,'附件3项目明细表 '!U:U,"帮扶车间（特色手工基地）建设")</f>
        <v>321.2</v>
      </c>
      <c r="O22" s="16">
        <f>SUMIFS('附件3项目明细表 '!V:V,'附件3项目明细表 '!G:G,$B22,'附件3项目明细表 '!U:U,"产业园（区）")</f>
        <v>0</v>
      </c>
      <c r="P22" s="16">
        <f>SUMIFS('附件3项目明细表 '!V:V,'附件3项目明细表 '!G:G,$B22,'附件3项目明细表 '!U:U,"智慧农业")</f>
        <v>0</v>
      </c>
      <c r="Q22" s="16">
        <f>SUMIFS('附件3项目明细表 '!V:V,'附件3项目明细表 '!G:G,$B22,'附件3项目明细表 '!U:U,"农业社会化服务")</f>
        <v>72</v>
      </c>
      <c r="R22" s="16">
        <f>SUMIFS('附件3项目明细表 '!V:V,'附件3项目明细表 '!G:G,$B22,'附件3项目明细表 '!U:U,"小额贷款贴息")</f>
        <v>0</v>
      </c>
      <c r="S22" s="16">
        <f>SUMIFS('附件3项目明细表 '!V:V,'附件3项目明细表 '!G:G,$B22,'附件3项目明细表 '!U:U,"交通费补助")</f>
        <v>0</v>
      </c>
      <c r="T22" s="16">
        <f>SUMIFS('附件3项目明细表 '!V:V,'附件3项目明细表 '!G:G,$B22,'附件3项目明细表 '!U:U,"公共服务岗位")</f>
        <v>0</v>
      </c>
      <c r="U22" s="16">
        <f>SUMIFS('附件3项目明细表 '!V:V,'附件3项目明细表 '!G:G,$B22,'附件3项目明细表 '!U:U,"其他")</f>
        <v>0</v>
      </c>
      <c r="V22" s="16">
        <f>SUMIFS('附件3项目明细表 '!V:V,'附件3项目明细表 '!G:G,$B22,'附件3项目明细表 '!U:U,"农村道路建设（通村路、通户路、小型桥梁等）")</f>
        <v>0</v>
      </c>
      <c r="W22" s="16">
        <f>SUMIFS('附件3项目明细表 '!V:V,'附件3项目明细表 '!G:G,$B22,'附件3项目明细表 '!U:U,"农村供水保障设施建设")</f>
        <v>0</v>
      </c>
      <c r="X22" s="16">
        <f>SUMIFS('附件3项目明细表 '!V:V,'附件3项目明细表 '!G:G,$B22,'附件3项目明细表 '!U:U,"小型农田水利设施建设")</f>
        <v>0</v>
      </c>
      <c r="Y22" s="16">
        <f>SUMIFS('附件3项目明细表 '!V:V,'附件3项目明细表 '!G:G,$B22,'附件3项目明细表 '!U:U,"产业路、资源路、旅游路建设")</f>
        <v>0</v>
      </c>
      <c r="Z22" s="16">
        <f>SUMIFS('附件3项目明细表 '!V:V,'附件3项目明细表 '!G:G,$B22,'附件3项目明细表 '!U:U,"其他")</f>
        <v>0</v>
      </c>
      <c r="AA22" s="16">
        <f>SUMIFS('附件3项目明细表 '!V:V,'附件3项目明细表 '!G:G,$B22,'附件3项目明细表 '!U:U,"农村污水治理")</f>
        <v>0</v>
      </c>
      <c r="AB22" s="16">
        <f>SUMIFS('附件3项目明细表 '!V:V,'附件3项目明细表 '!G:G,$B22,'附件3项目明细表 '!U:U,"农村垃圾治理")</f>
        <v>0</v>
      </c>
      <c r="AC22" s="16">
        <f>SUMIFS('附件3项目明细表 '!V:V,'附件3项目明细表 '!G:G,$B22,'附件3项目明细表 '!U:U,"村容村貌提升")</f>
        <v>40</v>
      </c>
      <c r="AD22" s="16">
        <f>SUMIFS('附件3项目明细表 '!V:V,'附件3项目明细表 '!G:G,$B22,'附件3项目明细表 '!U:U,"享受“雨露计划”职业教育补助")</f>
        <v>0</v>
      </c>
      <c r="AE22" s="16">
        <f>SUMIFS('附件3项目明细表 '!V:V,'附件3项目明细表 '!G:G,$B22,'附件3项目明细表 '!U:U,"农村危房改造等农房改造")</f>
        <v>5</v>
      </c>
      <c r="AF22" s="16">
        <f>SUMIFS('附件3项目明细表 '!V:V,'附件3项目明细表 '!G:G,$B22,'附件3项目明细表 '!S:S,"产业发展")</f>
        <v>531</v>
      </c>
      <c r="AG22" s="62">
        <f t="shared" si="2"/>
        <v>0.921875</v>
      </c>
      <c r="AH22" s="55"/>
    </row>
    <row r="23" ht="42.95" customHeight="1" spans="1:34">
      <c r="A23" s="55">
        <v>17</v>
      </c>
      <c r="B23" s="43" t="s">
        <v>113</v>
      </c>
      <c r="C23" s="43" t="s">
        <v>113</v>
      </c>
      <c r="D23" s="55">
        <f>COUNTIFS('附件3项目明细表 '!G:G,B23)</f>
        <v>12</v>
      </c>
      <c r="E23" s="55">
        <f>SUMIFS('附件3项目明细表 '!V:V,'附件3项目明细表 '!G:G,B23)</f>
        <v>343</v>
      </c>
      <c r="F23" s="16">
        <f>SUMIFS('附件3项目明细表 '!V:V,'附件3项目明细表 '!G:G,$B23,'附件3项目明细表 '!U:U,"种植业基地")</f>
        <v>46</v>
      </c>
      <c r="G23" s="16">
        <f>SUMIFS('附件3项目明细表 '!V:V,'附件3项目明细表 '!G:G,$B23,'附件3项目明细表 '!U:U,"养殖业基地")</f>
        <v>0</v>
      </c>
      <c r="H23" s="16">
        <f>SUMIFS('附件3项目明细表 '!V:V,'附件3项目明细表 '!G:G,$B23,'附件3项目明细表 '!G:G,"休闲农业与乡村旅游")</f>
        <v>0</v>
      </c>
      <c r="I23" s="16">
        <f>SUMIFS('附件3项目明细表 '!V:V,'附件3项目明细表 '!G:G,$B23,'附件3项目明细表 '!U:U,"光伏电站建设")</f>
        <v>0</v>
      </c>
      <c r="J23" s="16">
        <f>SUMIFS('附件3项目明细表 '!V:V,'附件3项目明细表 '!G:G,$B23,'附件3项目明细表 '!U:U,"农产品仓储保鲜冷链基础设施建设")</f>
        <v>0</v>
      </c>
      <c r="K23" s="16">
        <f>SUMIFS('附件3项目明细表 '!V:V,'附件3项目明细表 '!G:G,$B23,'附件3项目明细表 '!U:U,"加工业")</f>
        <v>16.8</v>
      </c>
      <c r="L23" s="16">
        <f>SUMIFS('附件3项目明细表 '!V:V,'附件3项目明细表 '!G:G,$B23,'附件3项目明细表 '!U:U,"品牌打造和展销平台")</f>
        <v>0</v>
      </c>
      <c r="M23" s="16">
        <f>SUMIFS('附件3项目明细表 '!V:V,'附件3项目明细表 '!G:G,$B23,'附件3项目明细表 '!U:U,"市场建设和农村物流")</f>
        <v>0</v>
      </c>
      <c r="N23" s="16">
        <f>SUMIFS('附件3项目明细表 '!V:V,'附件3项目明细表 '!G:G,$B23,'附件3项目明细表 '!U:U,"帮扶车间（特色手工基地）建设")</f>
        <v>207</v>
      </c>
      <c r="O23" s="16">
        <f>SUMIFS('附件3项目明细表 '!V:V,'附件3项目明细表 '!G:G,$B23,'附件3项目明细表 '!U:U,"产业园（区）")</f>
        <v>0</v>
      </c>
      <c r="P23" s="16">
        <f>SUMIFS('附件3项目明细表 '!V:V,'附件3项目明细表 '!G:G,$B23,'附件3项目明细表 '!U:U,"智慧农业")</f>
        <v>0</v>
      </c>
      <c r="Q23" s="16">
        <f>SUMIFS('附件3项目明细表 '!V:V,'附件3项目明细表 '!G:G,$B23,'附件3项目明细表 '!U:U,"农业社会化服务")</f>
        <v>19.2</v>
      </c>
      <c r="R23" s="16">
        <f>SUMIFS('附件3项目明细表 '!V:V,'附件3项目明细表 '!G:G,$B23,'附件3项目明细表 '!U:U,"小额贷款贴息")</f>
        <v>0</v>
      </c>
      <c r="S23" s="16">
        <f>SUMIFS('附件3项目明细表 '!V:V,'附件3项目明细表 '!G:G,$B23,'附件3项目明细表 '!U:U,"交通费补助")</f>
        <v>0</v>
      </c>
      <c r="T23" s="16">
        <f>SUMIFS('附件3项目明细表 '!V:V,'附件3项目明细表 '!G:G,$B23,'附件3项目明细表 '!U:U,"公共服务岗位")</f>
        <v>0</v>
      </c>
      <c r="U23" s="16">
        <f>SUMIFS('附件3项目明细表 '!V:V,'附件3项目明细表 '!G:G,$B23,'附件3项目明细表 '!U:U,"其他")</f>
        <v>0</v>
      </c>
      <c r="V23" s="16">
        <f>SUMIFS('附件3项目明细表 '!V:V,'附件3项目明细表 '!G:G,$B23,'附件3项目明细表 '!U:U,"农村道路建设（通村路、通户路、小型桥梁等）")</f>
        <v>0</v>
      </c>
      <c r="W23" s="16">
        <f>SUMIFS('附件3项目明细表 '!V:V,'附件3项目明细表 '!G:G,$B23,'附件3项目明细表 '!U:U,"农村供水保障设施建设")</f>
        <v>0</v>
      </c>
      <c r="X23" s="16">
        <f>SUMIFS('附件3项目明细表 '!V:V,'附件3项目明细表 '!G:G,$B23,'附件3项目明细表 '!U:U,"小型农田水利设施建设")</f>
        <v>0</v>
      </c>
      <c r="Y23" s="16">
        <f>SUMIFS('附件3项目明细表 '!V:V,'附件3项目明细表 '!G:G,$B23,'附件3项目明细表 '!U:U,"产业路、资源路、旅游路建设")</f>
        <v>0</v>
      </c>
      <c r="Z23" s="16">
        <f>SUMIFS('附件3项目明细表 '!V:V,'附件3项目明细表 '!G:G,$B23,'附件3项目明细表 '!U:U,"其他")</f>
        <v>0</v>
      </c>
      <c r="AA23" s="16">
        <f>SUMIFS('附件3项目明细表 '!V:V,'附件3项目明细表 '!G:G,$B23,'附件3项目明细表 '!U:U,"农村污水治理")</f>
        <v>0</v>
      </c>
      <c r="AB23" s="16">
        <f>SUMIFS('附件3项目明细表 '!V:V,'附件3项目明细表 '!G:G,$B23,'附件3项目明细表 '!U:U,"农村垃圾治理")</f>
        <v>0</v>
      </c>
      <c r="AC23" s="16">
        <f>SUMIFS('附件3项目明细表 '!V:V,'附件3项目明细表 '!G:G,$B23,'附件3项目明细表 '!U:U,"村容村貌提升")</f>
        <v>49</v>
      </c>
      <c r="AD23" s="16">
        <f>SUMIFS('附件3项目明细表 '!V:V,'附件3项目明细表 '!G:G,$B23,'附件3项目明细表 '!U:U,"享受“雨露计划”职业教育补助")</f>
        <v>0</v>
      </c>
      <c r="AE23" s="16">
        <f>SUMIFS('附件3项目明细表 '!V:V,'附件3项目明细表 '!G:G,$B23,'附件3项目明细表 '!U:U,"农村危房改造等农房改造")</f>
        <v>5</v>
      </c>
      <c r="AF23" s="16">
        <f>SUMIFS('附件3项目明细表 '!V:V,'附件3项目明细表 '!G:G,$B23,'附件3项目明细表 '!S:S,"产业发展")</f>
        <v>289</v>
      </c>
      <c r="AG23" s="62">
        <f t="shared" si="2"/>
        <v>0.842565597667638</v>
      </c>
      <c r="AH23" s="55"/>
    </row>
    <row r="24" ht="42.95" customHeight="1" spans="1:34">
      <c r="A24" s="55">
        <v>18</v>
      </c>
      <c r="B24" s="43" t="s">
        <v>114</v>
      </c>
      <c r="C24" s="43" t="s">
        <v>114</v>
      </c>
      <c r="D24" s="55">
        <f>COUNTIFS('附件3项目明细表 '!G:G,B24)</f>
        <v>25</v>
      </c>
      <c r="E24" s="55">
        <f>SUMIFS('附件3项目明细表 '!V:V,'附件3项目明细表 '!G:G,B24)</f>
        <v>1629.58</v>
      </c>
      <c r="F24" s="16">
        <f>SUMIFS('附件3项目明细表 '!V:V,'附件3项目明细表 '!G:G,$B24,'附件3项目明细表 '!U:U,"种植业基地")</f>
        <v>78.7</v>
      </c>
      <c r="G24" s="16">
        <f>SUMIFS('附件3项目明细表 '!V:V,'附件3项目明细表 '!G:G,$B24,'附件3项目明细表 '!U:U,"养殖业基地")</f>
        <v>387</v>
      </c>
      <c r="H24" s="16">
        <f>SUMIFS('附件3项目明细表 '!V:V,'附件3项目明细表 '!G:G,$B24,'附件3项目明细表 '!G:G,"休闲农业与乡村旅游")</f>
        <v>0</v>
      </c>
      <c r="I24" s="16">
        <f>SUMIFS('附件3项目明细表 '!V:V,'附件3项目明细表 '!G:G,$B24,'附件3项目明细表 '!U:U,"光伏电站建设")</f>
        <v>298</v>
      </c>
      <c r="J24" s="16">
        <f>SUMIFS('附件3项目明细表 '!V:V,'附件3项目明细表 '!G:G,$B24,'附件3项目明细表 '!U:U,"农产品仓储保鲜冷链基础设施建设")</f>
        <v>0</v>
      </c>
      <c r="K24" s="16">
        <f>SUMIFS('附件3项目明细表 '!V:V,'附件3项目明细表 '!G:G,$B24,'附件3项目明细表 '!U:U,"加工业")</f>
        <v>83.8</v>
      </c>
      <c r="L24" s="16">
        <f>SUMIFS('附件3项目明细表 '!V:V,'附件3项目明细表 '!G:G,$B24,'附件3项目明细表 '!U:U,"品牌打造和展销平台")</f>
        <v>0</v>
      </c>
      <c r="M24" s="16">
        <f>SUMIFS('附件3项目明细表 '!V:V,'附件3项目明细表 '!G:G,$B24,'附件3项目明细表 '!U:U,"市场建设和农村物流")</f>
        <v>0</v>
      </c>
      <c r="N24" s="16">
        <f>SUMIFS('附件3项目明细表 '!V:V,'附件3项目明细表 '!G:G,$B24,'附件3项目明细表 '!U:U,"帮扶车间（特色手工基地）建设")</f>
        <v>269.98</v>
      </c>
      <c r="O24" s="16">
        <f>SUMIFS('附件3项目明细表 '!V:V,'附件3项目明细表 '!G:G,$B24,'附件3项目明细表 '!U:U,"产业园（区）")</f>
        <v>200</v>
      </c>
      <c r="P24" s="16">
        <f>SUMIFS('附件3项目明细表 '!V:V,'附件3项目明细表 '!G:G,$B24,'附件3项目明细表 '!U:U,"智慧农业")</f>
        <v>0</v>
      </c>
      <c r="Q24" s="16">
        <f>SUMIFS('附件3项目明细表 '!V:V,'附件3项目明细表 '!G:G,$B24,'附件3项目明细表 '!U:U,"农业社会化服务")</f>
        <v>0</v>
      </c>
      <c r="R24" s="16">
        <f>SUMIFS('附件3项目明细表 '!V:V,'附件3项目明细表 '!G:G,$B24,'附件3项目明细表 '!U:U,"小额贷款贴息")</f>
        <v>0</v>
      </c>
      <c r="S24" s="16">
        <f>SUMIFS('附件3项目明细表 '!V:V,'附件3项目明细表 '!G:G,$B24,'附件3项目明细表 '!U:U,"交通费补助")</f>
        <v>0</v>
      </c>
      <c r="T24" s="16">
        <f>SUMIFS('附件3项目明细表 '!V:V,'附件3项目明细表 '!G:G,$B24,'附件3项目明细表 '!U:U,"公共服务岗位")</f>
        <v>0</v>
      </c>
      <c r="U24" s="16">
        <f>SUMIFS('附件3项目明细表 '!V:V,'附件3项目明细表 '!G:G,$B24,'附件3项目明细表 '!U:U,"其他")</f>
        <v>0</v>
      </c>
      <c r="V24" s="16">
        <f>SUMIFS('附件3项目明细表 '!V:V,'附件3项目明细表 '!G:G,$B24,'附件3项目明细表 '!U:U,"农村道路建设（通村路、通户路、小型桥梁等）")</f>
        <v>13.2</v>
      </c>
      <c r="W24" s="16">
        <f>SUMIFS('附件3项目明细表 '!V:V,'附件3项目明细表 '!G:G,$B24,'附件3项目明细表 '!U:U,"农村供水保障设施建设")</f>
        <v>48</v>
      </c>
      <c r="X24" s="16">
        <f>SUMIFS('附件3项目明细表 '!V:V,'附件3项目明细表 '!G:G,$B24,'附件3项目明细表 '!U:U,"小型农田水利设施建设")</f>
        <v>111.9</v>
      </c>
      <c r="Y24" s="16">
        <f>SUMIFS('附件3项目明细表 '!V:V,'附件3项目明细表 '!G:G,$B24,'附件3项目明细表 '!U:U,"产业路、资源路、旅游路建设")</f>
        <v>0</v>
      </c>
      <c r="Z24" s="16">
        <f>SUMIFS('附件3项目明细表 '!V:V,'附件3项目明细表 '!G:G,$B24,'附件3项目明细表 '!U:U,"其他")</f>
        <v>0</v>
      </c>
      <c r="AA24" s="16">
        <f>SUMIFS('附件3项目明细表 '!V:V,'附件3项目明细表 '!G:G,$B24,'附件3项目明细表 '!U:U,"农村污水治理")</f>
        <v>0</v>
      </c>
      <c r="AB24" s="16">
        <f>SUMIFS('附件3项目明细表 '!V:V,'附件3项目明细表 '!G:G,$B24,'附件3项目明细表 '!U:U,"农村垃圾治理")</f>
        <v>0</v>
      </c>
      <c r="AC24" s="16">
        <f>SUMIFS('附件3项目明细表 '!V:V,'附件3项目明细表 '!G:G,$B24,'附件3项目明细表 '!U:U,"村容村貌提升")</f>
        <v>80</v>
      </c>
      <c r="AD24" s="16">
        <f>SUMIFS('附件3项目明细表 '!V:V,'附件3项目明细表 '!G:G,$B24,'附件3项目明细表 '!U:U,"享受“雨露计划”职业教育补助")</f>
        <v>0</v>
      </c>
      <c r="AE24" s="16">
        <f>SUMIFS('附件3项目明细表 '!V:V,'附件3项目明细表 '!G:G,$B24,'附件3项目明细表 '!U:U,"农村危房改造等农房改造")</f>
        <v>10</v>
      </c>
      <c r="AF24" s="16">
        <f>SUMIFS('附件3项目明细表 '!V:V,'附件3项目明细表 '!G:G,$B24,'附件3项目明细表 '!S:S,"产业发展")</f>
        <v>1366.48</v>
      </c>
      <c r="AG24" s="62">
        <f t="shared" si="2"/>
        <v>0.83854735576038</v>
      </c>
      <c r="AH24" s="55"/>
    </row>
    <row r="25" ht="42.95" customHeight="1" spans="1:34">
      <c r="A25" s="55">
        <v>19</v>
      </c>
      <c r="B25" s="43" t="s">
        <v>115</v>
      </c>
      <c r="C25" s="43" t="s">
        <v>115</v>
      </c>
      <c r="D25" s="55">
        <f>COUNTIFS('附件3项目明细表 '!G:G,B25)</f>
        <v>21</v>
      </c>
      <c r="E25" s="55">
        <f>SUMIFS('附件3项目明细表 '!V:V,'附件3项目明细表 '!G:G,B25)</f>
        <v>757.62</v>
      </c>
      <c r="F25" s="16">
        <f>SUMIFS('附件3项目明细表 '!V:V,'附件3项目明细表 '!G:G,$B25,'附件3项目明细表 '!U:U,"种植业基地")</f>
        <v>55.62</v>
      </c>
      <c r="G25" s="16">
        <f>SUMIFS('附件3项目明细表 '!V:V,'附件3项目明细表 '!G:G,$B25,'附件3项目明细表 '!U:U,"养殖业基地")</f>
        <v>0</v>
      </c>
      <c r="H25" s="16">
        <f>SUMIFS('附件3项目明细表 '!V:V,'附件3项目明细表 '!G:G,$B25,'附件3项目明细表 '!G:G,"休闲农业与乡村旅游")</f>
        <v>0</v>
      </c>
      <c r="I25" s="16">
        <f>SUMIFS('附件3项目明细表 '!V:V,'附件3项目明细表 '!G:G,$B25,'附件3项目明细表 '!U:U,"光伏电站建设")</f>
        <v>50</v>
      </c>
      <c r="J25" s="16">
        <f>SUMIFS('附件3项目明细表 '!V:V,'附件3项目明细表 '!G:G,$B25,'附件3项目明细表 '!U:U,"农产品仓储保鲜冷链基础设施建设")</f>
        <v>0</v>
      </c>
      <c r="K25" s="16">
        <f>SUMIFS('附件3项目明细表 '!V:V,'附件3项目明细表 '!G:G,$B25,'附件3项目明细表 '!U:U,"加工业")</f>
        <v>0</v>
      </c>
      <c r="L25" s="16">
        <f>SUMIFS('附件3项目明细表 '!V:V,'附件3项目明细表 '!G:G,$B25,'附件3项目明细表 '!U:U,"品牌打造和展销平台")</f>
        <v>0</v>
      </c>
      <c r="M25" s="16">
        <f>SUMIFS('附件3项目明细表 '!V:V,'附件3项目明细表 '!G:G,$B25,'附件3项目明细表 '!U:U,"市场建设和农村物流")</f>
        <v>0</v>
      </c>
      <c r="N25" s="16">
        <f>SUMIFS('附件3项目明细表 '!V:V,'附件3项目明细表 '!G:G,$B25,'附件3项目明细表 '!U:U,"帮扶车间（特色手工基地）建设")</f>
        <v>340</v>
      </c>
      <c r="O25" s="16">
        <f>SUMIFS('附件3项目明细表 '!V:V,'附件3项目明细表 '!G:G,$B25,'附件3项目明细表 '!U:U,"产业园（区）")</f>
        <v>0</v>
      </c>
      <c r="P25" s="16">
        <f>SUMIFS('附件3项目明细表 '!V:V,'附件3项目明细表 '!G:G,$B25,'附件3项目明细表 '!U:U,"智慧农业")</f>
        <v>0</v>
      </c>
      <c r="Q25" s="16">
        <f>SUMIFS('附件3项目明细表 '!V:V,'附件3项目明细表 '!G:G,$B25,'附件3项目明细表 '!U:U,"农业社会化服务")</f>
        <v>122</v>
      </c>
      <c r="R25" s="16">
        <f>SUMIFS('附件3项目明细表 '!V:V,'附件3项目明细表 '!G:G,$B25,'附件3项目明细表 '!U:U,"小额贷款贴息")</f>
        <v>0</v>
      </c>
      <c r="S25" s="16">
        <f>SUMIFS('附件3项目明细表 '!V:V,'附件3项目明细表 '!G:G,$B25,'附件3项目明细表 '!U:U,"交通费补助")</f>
        <v>0</v>
      </c>
      <c r="T25" s="16">
        <f>SUMIFS('附件3项目明细表 '!V:V,'附件3项目明细表 '!G:G,$B25,'附件3项目明细表 '!U:U,"公共服务岗位")</f>
        <v>0</v>
      </c>
      <c r="U25" s="16">
        <f>SUMIFS('附件3项目明细表 '!V:V,'附件3项目明细表 '!G:G,$B25,'附件3项目明细表 '!U:U,"其他")</f>
        <v>0</v>
      </c>
      <c r="V25" s="16">
        <f>SUMIFS('附件3项目明细表 '!V:V,'附件3项目明细表 '!G:G,$B25,'附件3项目明细表 '!U:U,"农村道路建设（通村路、通户路、小型桥梁等）")</f>
        <v>50</v>
      </c>
      <c r="W25" s="16">
        <f>SUMIFS('附件3项目明细表 '!V:V,'附件3项目明细表 '!G:G,$B25,'附件3项目明细表 '!U:U,"农村供水保障设施建设")</f>
        <v>65</v>
      </c>
      <c r="X25" s="16">
        <f>SUMIFS('附件3项目明细表 '!V:V,'附件3项目明细表 '!G:G,$B25,'附件3项目明细表 '!U:U,"小型农田水利设施建设")</f>
        <v>0</v>
      </c>
      <c r="Y25" s="16">
        <f>SUMIFS('附件3项目明细表 '!V:V,'附件3项目明细表 '!G:G,$B25,'附件3项目明细表 '!U:U,"产业路、资源路、旅游路建设")</f>
        <v>45</v>
      </c>
      <c r="Z25" s="16">
        <f>SUMIFS('附件3项目明细表 '!V:V,'附件3项目明细表 '!G:G,$B25,'附件3项目明细表 '!U:U,"其他")</f>
        <v>0</v>
      </c>
      <c r="AA25" s="16">
        <f>SUMIFS('附件3项目明细表 '!V:V,'附件3项目明细表 '!G:G,$B25,'附件3项目明细表 '!U:U,"农村污水治理")</f>
        <v>0</v>
      </c>
      <c r="AB25" s="16">
        <f>SUMIFS('附件3项目明细表 '!V:V,'附件3项目明细表 '!G:G,$B25,'附件3项目明细表 '!U:U,"农村垃圾治理")</f>
        <v>0</v>
      </c>
      <c r="AC25" s="16">
        <f>SUMIFS('附件3项目明细表 '!V:V,'附件3项目明细表 '!G:G,$B25,'附件3项目明细表 '!U:U,"村容村貌提升")</f>
        <v>30</v>
      </c>
      <c r="AD25" s="16">
        <f>SUMIFS('附件3项目明细表 '!V:V,'附件3项目明细表 '!G:G,$B25,'附件3项目明细表 '!U:U,"享受“雨露计划”职业教育补助")</f>
        <v>0</v>
      </c>
      <c r="AE25" s="16">
        <f>SUMIFS('附件3项目明细表 '!V:V,'附件3项目明细表 '!G:G,$B25,'附件3项目明细表 '!U:U,"农村危房改造等农房改造")</f>
        <v>0</v>
      </c>
      <c r="AF25" s="16">
        <f>SUMIFS('附件3项目明细表 '!V:V,'附件3项目明细表 '!G:G,$B25,'附件3项目明细表 '!S:S,"产业发展")</f>
        <v>567.62</v>
      </c>
      <c r="AG25" s="62">
        <f t="shared" si="2"/>
        <v>0.749214645864681</v>
      </c>
      <c r="AH25" s="55"/>
    </row>
    <row r="26" ht="42.95" customHeight="1" spans="1:34">
      <c r="A26" s="55">
        <v>20</v>
      </c>
      <c r="B26" s="43" t="s">
        <v>116</v>
      </c>
      <c r="C26" s="43" t="s">
        <v>116</v>
      </c>
      <c r="D26" s="55">
        <f>COUNTIFS('附件3项目明细表 '!G:G,B26)</f>
        <v>24</v>
      </c>
      <c r="E26" s="55">
        <f>SUMIFS('附件3项目明细表 '!V:V,'附件3项目明细表 '!G:G,B26)</f>
        <v>912.23</v>
      </c>
      <c r="F26" s="16">
        <f>SUMIFS('附件3项目明细表 '!V:V,'附件3项目明细表 '!G:G,$B26,'附件3项目明细表 '!U:U,"种植业基地")</f>
        <v>49.1</v>
      </c>
      <c r="G26" s="16">
        <f>SUMIFS('附件3项目明细表 '!V:V,'附件3项目明细表 '!G:G,$B26,'附件3项目明细表 '!U:U,"养殖业基地")</f>
        <v>250</v>
      </c>
      <c r="H26" s="16">
        <f>SUMIFS('附件3项目明细表 '!V:V,'附件3项目明细表 '!G:G,$B26,'附件3项目明细表 '!G:G,"休闲农业与乡村旅游")</f>
        <v>0</v>
      </c>
      <c r="I26" s="16">
        <f>SUMIFS('附件3项目明细表 '!V:V,'附件3项目明细表 '!G:G,$B26,'附件3项目明细表 '!U:U,"光伏电站建设")</f>
        <v>35</v>
      </c>
      <c r="J26" s="16">
        <f>SUMIFS('附件3项目明细表 '!V:V,'附件3项目明细表 '!G:G,$B26,'附件3项目明细表 '!U:U,"农产品仓储保鲜冷链基础设施建设")</f>
        <v>0</v>
      </c>
      <c r="K26" s="16">
        <f>SUMIFS('附件3项目明细表 '!V:V,'附件3项目明细表 '!G:G,$B26,'附件3项目明细表 '!U:U,"加工业")</f>
        <v>77</v>
      </c>
      <c r="L26" s="16">
        <f>SUMIFS('附件3项目明细表 '!V:V,'附件3项目明细表 '!G:G,$B26,'附件3项目明细表 '!U:U,"品牌打造和展销平台")</f>
        <v>0</v>
      </c>
      <c r="M26" s="16">
        <f>SUMIFS('附件3项目明细表 '!V:V,'附件3项目明细表 '!G:G,$B26,'附件3项目明细表 '!U:U,"市场建设和农村物流")</f>
        <v>0</v>
      </c>
      <c r="N26" s="16">
        <f>SUMIFS('附件3项目明细表 '!V:V,'附件3项目明细表 '!G:G,$B26,'附件3项目明细表 '!U:U,"帮扶车间（特色手工基地）建设")</f>
        <v>210.8</v>
      </c>
      <c r="O26" s="16">
        <f>SUMIFS('附件3项目明细表 '!V:V,'附件3项目明细表 '!G:G,$B26,'附件3项目明细表 '!U:U,"产业园（区）")</f>
        <v>0</v>
      </c>
      <c r="P26" s="16">
        <f>SUMIFS('附件3项目明细表 '!V:V,'附件3项目明细表 '!G:G,$B26,'附件3项目明细表 '!U:U,"智慧农业")</f>
        <v>0</v>
      </c>
      <c r="Q26" s="16">
        <f>SUMIFS('附件3项目明细表 '!V:V,'附件3项目明细表 '!G:G,$B26,'附件3项目明细表 '!U:U,"农业社会化服务")</f>
        <v>90.33</v>
      </c>
      <c r="R26" s="16">
        <f>SUMIFS('附件3项目明细表 '!V:V,'附件3项目明细表 '!G:G,$B26,'附件3项目明细表 '!U:U,"小额贷款贴息")</f>
        <v>0</v>
      </c>
      <c r="S26" s="16">
        <f>SUMIFS('附件3项目明细表 '!V:V,'附件3项目明细表 '!G:G,$B26,'附件3项目明细表 '!U:U,"交通费补助")</f>
        <v>0</v>
      </c>
      <c r="T26" s="16">
        <f>SUMIFS('附件3项目明细表 '!V:V,'附件3项目明细表 '!G:G,$B26,'附件3项目明细表 '!U:U,"公共服务岗位")</f>
        <v>0</v>
      </c>
      <c r="U26" s="16">
        <f>SUMIFS('附件3项目明细表 '!V:V,'附件3项目明细表 '!G:G,$B26,'附件3项目明细表 '!U:U,"其他")</f>
        <v>0</v>
      </c>
      <c r="V26" s="16">
        <f>SUMIFS('附件3项目明细表 '!V:V,'附件3项目明细表 '!G:G,$B26,'附件3项目明细表 '!U:U,"农村道路建设（通村路、通户路、小型桥梁等）")</f>
        <v>0</v>
      </c>
      <c r="W26" s="16">
        <f>SUMIFS('附件3项目明细表 '!V:V,'附件3项目明细表 '!G:G,$B26,'附件3项目明细表 '!U:U,"农村供水保障设施建设")</f>
        <v>0</v>
      </c>
      <c r="X26" s="16">
        <f>SUMIFS('附件3项目明细表 '!V:V,'附件3项目明细表 '!G:G,$B26,'附件3项目明细表 '!U:U,"小型农田水利设施建设")</f>
        <v>30</v>
      </c>
      <c r="Y26" s="16">
        <f>SUMIFS('附件3项目明细表 '!V:V,'附件3项目明细表 '!G:G,$B26,'附件3项目明细表 '!U:U,"产业路、资源路、旅游路建设")</f>
        <v>37</v>
      </c>
      <c r="Z26" s="16">
        <f>SUMIFS('附件3项目明细表 '!V:V,'附件3项目明细表 '!G:G,$B26,'附件3项目明细表 '!U:U,"其他")</f>
        <v>0</v>
      </c>
      <c r="AA26" s="16">
        <f>SUMIFS('附件3项目明细表 '!V:V,'附件3项目明细表 '!G:G,$B26,'附件3项目明细表 '!U:U,"农村污水治理")</f>
        <v>0</v>
      </c>
      <c r="AB26" s="16">
        <f>SUMIFS('附件3项目明细表 '!V:V,'附件3项目明细表 '!G:G,$B26,'附件3项目明细表 '!U:U,"农村垃圾治理")</f>
        <v>0</v>
      </c>
      <c r="AC26" s="16">
        <f>SUMIFS('附件3项目明细表 '!V:V,'附件3项目明细表 '!G:G,$B26,'附件3项目明细表 '!U:U,"村容村貌提升")</f>
        <v>127</v>
      </c>
      <c r="AD26" s="16">
        <f>SUMIFS('附件3项目明细表 '!V:V,'附件3项目明细表 '!G:G,$B26,'附件3项目明细表 '!U:U,"享受“雨露计划”职业教育补助")</f>
        <v>0</v>
      </c>
      <c r="AE26" s="16">
        <f>SUMIFS('附件3项目明细表 '!V:V,'附件3项目明细表 '!G:G,$B26,'附件3项目明细表 '!U:U,"农村危房改造等农房改造")</f>
        <v>6</v>
      </c>
      <c r="AF26" s="16">
        <f>SUMIFS('附件3项目明细表 '!V:V,'附件3项目明细表 '!G:G,$B26,'附件3项目明细表 '!S:S,"产业发展")</f>
        <v>712.23</v>
      </c>
      <c r="AG26" s="62">
        <f t="shared" si="2"/>
        <v>0.780757045920437</v>
      </c>
      <c r="AH26" s="55"/>
    </row>
    <row r="27" ht="39.95" customHeight="1" spans="1:34">
      <c r="A27" s="55">
        <v>21</v>
      </c>
      <c r="B27" s="43" t="s">
        <v>117</v>
      </c>
      <c r="C27" s="43" t="s">
        <v>117</v>
      </c>
      <c r="D27" s="55">
        <f>COUNTIFS('附件3项目明细表 '!G:G,B27)</f>
        <v>32</v>
      </c>
      <c r="E27" s="55">
        <f>SUMIFS('附件3项目明细表 '!V:V,'附件3项目明细表 '!G:G,B27)</f>
        <v>953.64</v>
      </c>
      <c r="F27" s="16">
        <f>SUMIFS('附件3项目明细表 '!V:V,'附件3项目明细表 '!G:G,$B27,'附件3项目明细表 '!U:U,"种植业基地")</f>
        <v>92.74</v>
      </c>
      <c r="G27" s="16">
        <f>SUMIFS('附件3项目明细表 '!V:V,'附件3项目明细表 '!G:G,$B27,'附件3项目明细表 '!U:U,"养殖业基地")</f>
        <v>80</v>
      </c>
      <c r="H27" s="16">
        <f>SUMIFS('附件3项目明细表 '!V:V,'附件3项目明细表 '!G:G,$B27,'附件3项目明细表 '!G:G,"休闲农业与乡村旅游")</f>
        <v>0</v>
      </c>
      <c r="I27" s="16">
        <f>SUMIFS('附件3项目明细表 '!V:V,'附件3项目明细表 '!G:G,$B27,'附件3项目明细表 '!U:U,"光伏电站建设")</f>
        <v>0</v>
      </c>
      <c r="J27" s="16">
        <f>SUMIFS('附件3项目明细表 '!V:V,'附件3项目明细表 '!G:G,$B27,'附件3项目明细表 '!U:U,"农产品仓储保鲜冷链基础设施建设")</f>
        <v>22</v>
      </c>
      <c r="K27" s="16">
        <f>SUMIFS('附件3项目明细表 '!V:V,'附件3项目明细表 '!G:G,$B27,'附件3项目明细表 '!U:U,"加工业")</f>
        <v>186</v>
      </c>
      <c r="L27" s="16">
        <f>SUMIFS('附件3项目明细表 '!V:V,'附件3项目明细表 '!G:G,$B27,'附件3项目明细表 '!U:U,"品牌打造和展销平台")</f>
        <v>0</v>
      </c>
      <c r="M27" s="16">
        <f>SUMIFS('附件3项目明细表 '!V:V,'附件3项目明细表 '!G:G,$B27,'附件3项目明细表 '!U:U,"市场建设和农村物流")</f>
        <v>0</v>
      </c>
      <c r="N27" s="16">
        <f>SUMIFS('附件3项目明细表 '!V:V,'附件3项目明细表 '!G:G,$B27,'附件3项目明细表 '!U:U,"帮扶车间（特色手工基地）建设")</f>
        <v>264.4</v>
      </c>
      <c r="O27" s="16">
        <f>SUMIFS('附件3项目明细表 '!V:V,'附件3项目明细表 '!G:G,$B27,'附件3项目明细表 '!U:U,"产业园（区）")</f>
        <v>0</v>
      </c>
      <c r="P27" s="16">
        <f>SUMIFS('附件3项目明细表 '!V:V,'附件3项目明细表 '!G:G,$B27,'附件3项目明细表 '!U:U,"智慧农业")</f>
        <v>0</v>
      </c>
      <c r="Q27" s="16">
        <f>SUMIFS('附件3项目明细表 '!V:V,'附件3项目明细表 '!G:G,$B27,'附件3项目明细表 '!U:U,"农业社会化服务")</f>
        <v>90</v>
      </c>
      <c r="R27" s="16">
        <f>SUMIFS('附件3项目明细表 '!V:V,'附件3项目明细表 '!G:G,$B27,'附件3项目明细表 '!U:U,"小额贷款贴息")</f>
        <v>0</v>
      </c>
      <c r="S27" s="16">
        <f>SUMIFS('附件3项目明细表 '!V:V,'附件3项目明细表 '!G:G,$B27,'附件3项目明细表 '!U:U,"交通费补助")</f>
        <v>0</v>
      </c>
      <c r="T27" s="16">
        <f>SUMIFS('附件3项目明细表 '!V:V,'附件3项目明细表 '!G:G,$B27,'附件3项目明细表 '!U:U,"公共服务岗位")</f>
        <v>0</v>
      </c>
      <c r="U27" s="16">
        <f>SUMIFS('附件3项目明细表 '!V:V,'附件3项目明细表 '!G:G,$B27,'附件3项目明细表 '!U:U,"其他")</f>
        <v>0</v>
      </c>
      <c r="V27" s="16">
        <f>SUMIFS('附件3项目明细表 '!V:V,'附件3项目明细表 '!G:G,$B27,'附件3项目明细表 '!U:U,"农村道路建设（通村路、通户路、小型桥梁等）")</f>
        <v>0</v>
      </c>
      <c r="W27" s="16">
        <f>SUMIFS('附件3项目明细表 '!V:V,'附件3项目明细表 '!G:G,$B27,'附件3项目明细表 '!U:U,"农村供水保障设施建设")</f>
        <v>80.5</v>
      </c>
      <c r="X27" s="16">
        <f>SUMIFS('附件3项目明细表 '!V:V,'附件3项目明细表 '!G:G,$B27,'附件3项目明细表 '!U:U,"小型农田水利设施建设")</f>
        <v>10</v>
      </c>
      <c r="Y27" s="16">
        <f>SUMIFS('附件3项目明细表 '!V:V,'附件3项目明细表 '!G:G,$B27,'附件3项目明细表 '!U:U,"产业路、资源路、旅游路建设")</f>
        <v>0</v>
      </c>
      <c r="Z27" s="16">
        <f>SUMIFS('附件3项目明细表 '!V:V,'附件3项目明细表 '!G:G,$B27,'附件3项目明细表 '!U:U,"其他")</f>
        <v>0</v>
      </c>
      <c r="AA27" s="16">
        <f>SUMIFS('附件3项目明细表 '!V:V,'附件3项目明细表 '!G:G,$B27,'附件3项目明细表 '!U:U,"农村污水治理")</f>
        <v>0</v>
      </c>
      <c r="AB27" s="16">
        <f>SUMIFS('附件3项目明细表 '!V:V,'附件3项目明细表 '!G:G,$B27,'附件3项目明细表 '!U:U,"农村垃圾治理")</f>
        <v>0</v>
      </c>
      <c r="AC27" s="16">
        <f>SUMIFS('附件3项目明细表 '!V:V,'附件3项目明细表 '!G:G,$B27,'附件3项目明细表 '!U:U,"村容村貌提升")</f>
        <v>93</v>
      </c>
      <c r="AD27" s="16">
        <f>SUMIFS('附件3项目明细表 '!V:V,'附件3项目明细表 '!G:G,$B27,'附件3项目明细表 '!U:U,"享受“雨露计划”职业教育补助")</f>
        <v>0</v>
      </c>
      <c r="AE27" s="16">
        <f>SUMIFS('附件3项目明细表 '!V:V,'附件3项目明细表 '!G:G,$B27,'附件3项目明细表 '!U:U,"农村危房改造等农房改造")</f>
        <v>35</v>
      </c>
      <c r="AF27" s="16">
        <f>SUMIFS('附件3项目明细表 '!V:V,'附件3项目明细表 '!G:G,$B27,'附件3项目明细表 '!S:S,"产业发展")</f>
        <v>735.14</v>
      </c>
      <c r="AG27" s="62">
        <f t="shared" si="2"/>
        <v>0.770877899416971</v>
      </c>
      <c r="AH27" s="55"/>
    </row>
  </sheetData>
  <mergeCells count="20">
    <mergeCell ref="A2:AH2"/>
    <mergeCell ref="F3:R3"/>
    <mergeCell ref="T3:U3"/>
    <mergeCell ref="V3:AC3"/>
    <mergeCell ref="AD3:AE3"/>
    <mergeCell ref="F4:I4"/>
    <mergeCell ref="J4:N4"/>
    <mergeCell ref="P4:Q4"/>
    <mergeCell ref="V4:Z4"/>
    <mergeCell ref="AA4:AC4"/>
    <mergeCell ref="A6:B6"/>
    <mergeCell ref="A3:A5"/>
    <mergeCell ref="B3:B5"/>
    <mergeCell ref="C3:C5"/>
    <mergeCell ref="D3:D5"/>
    <mergeCell ref="E3:E5"/>
    <mergeCell ref="U4:U5"/>
    <mergeCell ref="AF3:AF5"/>
    <mergeCell ref="AG3:AG5"/>
    <mergeCell ref="AH3:AH5"/>
  </mergeCells>
  <pageMargins left="0.511805555555556" right="0.354166666666667" top="0.511805555555556" bottom="0.590277777777778" header="0.5" footer="0.5"/>
  <pageSetup paperSize="8" scale="62"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496"/>
  <sheetViews>
    <sheetView tabSelected="1" zoomScale="59" zoomScaleNormal="59" topLeftCell="R1" workbookViewId="0">
      <pane ySplit="4" topLeftCell="A267" activePane="bottomLeft" state="frozen"/>
      <selection/>
      <selection pane="bottomLeft" activeCell="AF267" sqref="AF267"/>
    </sheetView>
  </sheetViews>
  <sheetFormatPr defaultColWidth="9" defaultRowHeight="14.4"/>
  <cols>
    <col min="1" max="1" width="5.87962962962963" style="24" customWidth="1"/>
    <col min="2" max="2" width="12" style="24" customWidth="1"/>
    <col min="3" max="3" width="25.5" style="24" customWidth="1"/>
    <col min="4" max="4" width="12" style="24" customWidth="1"/>
    <col min="5" max="5" width="10.8796296296296" style="24" customWidth="1"/>
    <col min="6" max="6" width="8.37962962962963" style="24" customWidth="1"/>
    <col min="7" max="7" width="8.37962962962963" style="20" customWidth="1"/>
    <col min="8" max="8" width="8.32407407407407" style="20" customWidth="1"/>
    <col min="9" max="9" width="11.212962962963" style="20" customWidth="1"/>
    <col min="10" max="10" width="38.3425925925926" style="20" customWidth="1"/>
    <col min="11" max="11" width="64.1296296296296" style="24" customWidth="1"/>
    <col min="12" max="12" width="13.5185185185185" style="20" customWidth="1"/>
    <col min="13" max="13" width="15.3796296296296" style="20" customWidth="1"/>
    <col min="14" max="14" width="16.1296296296296" style="20" customWidth="1"/>
    <col min="15" max="15" width="17.9166666666667" style="20" customWidth="1"/>
    <col min="16" max="16" width="10.3796296296296" style="20" customWidth="1"/>
    <col min="17" max="17" width="8" style="24" customWidth="1"/>
    <col min="18" max="18" width="13.25" style="24" customWidth="1"/>
    <col min="19" max="19" width="11.0462962962963" style="20" customWidth="1"/>
    <col min="20" max="20" width="11.9537037037037" style="20" customWidth="1"/>
    <col min="21" max="21" width="12.8611111111111" style="20" customWidth="1"/>
    <col min="22" max="22" width="12.9166666666667" style="24" customWidth="1"/>
    <col min="23" max="23" width="13.75" style="24" customWidth="1"/>
    <col min="24" max="24" width="10.8611111111111" style="20" customWidth="1"/>
    <col min="25" max="25" width="52.6296296296296" style="24" customWidth="1"/>
    <col min="26" max="26" width="63.5" style="24" customWidth="1"/>
    <col min="27" max="28" width="11.6296296296296" style="24" customWidth="1"/>
    <col min="29" max="29" width="10.8796296296296" style="24" customWidth="1"/>
    <col min="30" max="30" width="10.3796296296296" style="20" customWidth="1"/>
    <col min="31" max="31" width="13.0555555555556" style="20" customWidth="1"/>
    <col min="32" max="32" width="15.8333333333333" style="20" customWidth="1"/>
    <col min="33" max="33" width="14.8240740740741" style="25" customWidth="1"/>
    <col min="34" max="16380" width="9" style="20"/>
    <col min="16382" max="16384" width="9" style="20"/>
  </cols>
  <sheetData>
    <row r="1" s="20" customFormat="1" ht="32.1" customHeight="1" spans="1:33">
      <c r="A1" s="24"/>
      <c r="B1" s="26" t="s">
        <v>118</v>
      </c>
      <c r="C1" s="24"/>
      <c r="D1" s="24"/>
      <c r="E1" s="24"/>
      <c r="F1" s="24"/>
      <c r="K1" s="24"/>
      <c r="Q1" s="24"/>
      <c r="R1" s="24"/>
      <c r="V1" s="24"/>
      <c r="W1" s="24"/>
      <c r="Y1" s="24"/>
      <c r="Z1" s="24"/>
      <c r="AA1" s="24"/>
      <c r="AB1" s="24"/>
      <c r="AC1" s="24"/>
      <c r="AG1" s="25"/>
    </row>
    <row r="2" s="20" customFormat="1" ht="59" customHeight="1" spans="1:33">
      <c r="A2" s="27" t="s">
        <v>119</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39"/>
    </row>
    <row r="3" s="21" customFormat="1" ht="57" customHeight="1" spans="1:33">
      <c r="A3" s="3" t="s">
        <v>6</v>
      </c>
      <c r="B3" s="3" t="s">
        <v>120</v>
      </c>
      <c r="C3" s="3" t="s">
        <v>15</v>
      </c>
      <c r="D3" s="3" t="s">
        <v>121</v>
      </c>
      <c r="E3" s="3" t="s">
        <v>122</v>
      </c>
      <c r="F3" s="3" t="s">
        <v>123</v>
      </c>
      <c r="G3" s="3"/>
      <c r="H3" s="3"/>
      <c r="I3" s="3"/>
      <c r="J3" s="3"/>
      <c r="K3" s="3" t="s">
        <v>124</v>
      </c>
      <c r="L3" s="3" t="s">
        <v>3</v>
      </c>
      <c r="M3" s="3" t="s">
        <v>125</v>
      </c>
      <c r="N3" s="3" t="s">
        <v>126</v>
      </c>
      <c r="O3" s="3" t="s">
        <v>127</v>
      </c>
      <c r="P3" s="3" t="s">
        <v>128</v>
      </c>
      <c r="Q3" s="3" t="s">
        <v>129</v>
      </c>
      <c r="R3" s="3"/>
      <c r="S3" s="3" t="s">
        <v>130</v>
      </c>
      <c r="T3" s="3"/>
      <c r="U3" s="3"/>
      <c r="V3" s="3" t="s">
        <v>131</v>
      </c>
      <c r="W3" s="3"/>
      <c r="X3" s="3"/>
      <c r="Y3" s="3" t="s">
        <v>132</v>
      </c>
      <c r="Z3" s="35"/>
      <c r="AA3" s="3"/>
      <c r="AB3" s="3"/>
      <c r="AC3" s="3"/>
      <c r="AD3" s="3" t="s">
        <v>17</v>
      </c>
      <c r="AE3" s="3"/>
      <c r="AF3" s="3"/>
      <c r="AG3" s="3" t="s">
        <v>18</v>
      </c>
    </row>
    <row r="4" s="22" customFormat="1" ht="87.95" customHeight="1" spans="1:33">
      <c r="A4" s="3"/>
      <c r="B4" s="3"/>
      <c r="C4" s="3"/>
      <c r="D4" s="3"/>
      <c r="E4" s="3"/>
      <c r="F4" s="3" t="s">
        <v>133</v>
      </c>
      <c r="G4" s="3" t="s">
        <v>134</v>
      </c>
      <c r="H4" s="3" t="s">
        <v>135</v>
      </c>
      <c r="I4" s="3" t="s">
        <v>136</v>
      </c>
      <c r="J4" s="3"/>
      <c r="K4" s="3"/>
      <c r="L4" s="3"/>
      <c r="M4" s="3"/>
      <c r="N4" s="3"/>
      <c r="O4" s="3"/>
      <c r="P4" s="3"/>
      <c r="Q4" s="3" t="s">
        <v>137</v>
      </c>
      <c r="R4" s="3" t="s">
        <v>138</v>
      </c>
      <c r="S4" s="3" t="s">
        <v>139</v>
      </c>
      <c r="T4" s="3" t="s">
        <v>140</v>
      </c>
      <c r="U4" s="3" t="s">
        <v>141</v>
      </c>
      <c r="V4" s="3" t="s">
        <v>142</v>
      </c>
      <c r="W4" s="3" t="s">
        <v>143</v>
      </c>
      <c r="X4" s="31" t="s">
        <v>144</v>
      </c>
      <c r="Y4" s="3" t="s">
        <v>145</v>
      </c>
      <c r="Z4" s="3" t="s">
        <v>146</v>
      </c>
      <c r="AA4" s="3" t="s">
        <v>147</v>
      </c>
      <c r="AB4" s="3" t="s">
        <v>148</v>
      </c>
      <c r="AC4" s="3" t="s">
        <v>149</v>
      </c>
      <c r="AD4" s="3" t="s">
        <v>150</v>
      </c>
      <c r="AE4" s="3" t="s">
        <v>151</v>
      </c>
      <c r="AF4" s="3" t="s">
        <v>152</v>
      </c>
      <c r="AG4" s="3"/>
    </row>
    <row r="5" s="23" customFormat="1" ht="42" customHeight="1" spans="1:33">
      <c r="A5" s="3" t="s">
        <v>19</v>
      </c>
      <c r="B5" s="3"/>
      <c r="C5" s="28"/>
      <c r="D5" s="28"/>
      <c r="E5" s="28"/>
      <c r="F5" s="28"/>
      <c r="G5" s="28"/>
      <c r="H5" s="28"/>
      <c r="I5" s="28"/>
      <c r="J5" s="28"/>
      <c r="K5" s="28"/>
      <c r="L5" s="28"/>
      <c r="M5" s="28"/>
      <c r="N5" s="28"/>
      <c r="O5" s="28"/>
      <c r="P5" s="28"/>
      <c r="Q5" s="28"/>
      <c r="R5" s="32"/>
      <c r="S5" s="28"/>
      <c r="T5" s="28"/>
      <c r="U5" s="28"/>
      <c r="V5" s="33">
        <f>SUM(V6:V496)</f>
        <v>25699.245</v>
      </c>
      <c r="W5" s="33">
        <f>SUM(W6:W496)</f>
        <v>25089.37</v>
      </c>
      <c r="X5" s="33">
        <f>SUM(X6:X496)</f>
        <v>609.875</v>
      </c>
      <c r="Y5" s="28"/>
      <c r="Z5" s="36"/>
      <c r="AA5" s="37"/>
      <c r="AB5" s="37"/>
      <c r="AC5" s="36"/>
      <c r="AD5" s="28"/>
      <c r="AE5" s="28"/>
      <c r="AF5" s="28"/>
      <c r="AG5" s="28"/>
    </row>
    <row r="6" s="23" customFormat="1" ht="139.2" spans="1:33">
      <c r="A6" s="29">
        <f>SUBTOTAL(103,$B$6:$B6)*1</f>
        <v>1</v>
      </c>
      <c r="B6" s="29" t="s">
        <v>153</v>
      </c>
      <c r="C6" s="9" t="s">
        <v>154</v>
      </c>
      <c r="D6" s="9" t="s">
        <v>155</v>
      </c>
      <c r="E6" s="9" t="s">
        <v>156</v>
      </c>
      <c r="F6" s="9" t="s">
        <v>157</v>
      </c>
      <c r="G6" s="9" t="s">
        <v>96</v>
      </c>
      <c r="H6" s="9"/>
      <c r="I6" s="9"/>
      <c r="J6" s="9" t="str">
        <f>G6&amp;H6&amp;C6&amp;K6&amp;V6</f>
        <v>各乡镇全县脱贫户，边缘易致贫户、突发严重困难户小额信贷（含“产业扶贫信贷通”及“农业产业振兴通”）到户贴息全县脱贫户，边缘易致贫户、突发严重困难户小额信贷（含“产业扶贫信贷通”及“农业产业振兴通”）贷款给予100%贴息805</v>
      </c>
      <c r="K6" s="9" t="s">
        <v>158</v>
      </c>
      <c r="L6" s="4" t="s">
        <v>159</v>
      </c>
      <c r="M6" s="4" t="s">
        <v>69</v>
      </c>
      <c r="N6" s="4" t="s">
        <v>160</v>
      </c>
      <c r="O6" s="4">
        <v>3312</v>
      </c>
      <c r="P6" s="9" t="s">
        <v>161</v>
      </c>
      <c r="Q6" s="9" t="s">
        <v>162</v>
      </c>
      <c r="R6" s="9">
        <v>1188</v>
      </c>
      <c r="S6" s="9" t="s">
        <v>27</v>
      </c>
      <c r="T6" s="9" t="s">
        <v>88</v>
      </c>
      <c r="U6" s="9" t="s">
        <v>39</v>
      </c>
      <c r="V6" s="9">
        <v>805</v>
      </c>
      <c r="W6" s="9">
        <v>805</v>
      </c>
      <c r="X6" s="9"/>
      <c r="Y6" s="9" t="s">
        <v>163</v>
      </c>
      <c r="Z6" s="38" t="str">
        <f t="shared" ref="Z6:Z69" si="0">K6</f>
        <v>全县脱贫户，边缘易致贫户、突发严重困难户小额信贷（含“产业扶贫信贷通”及“农业产业振兴通”）贷款给予100%贴息</v>
      </c>
      <c r="AA6" s="34">
        <v>264</v>
      </c>
      <c r="AB6" s="34">
        <v>1188</v>
      </c>
      <c r="AC6" s="38" t="s">
        <v>164</v>
      </c>
      <c r="AD6" s="9" t="s">
        <v>26</v>
      </c>
      <c r="AE6" s="9" t="s">
        <v>165</v>
      </c>
      <c r="AF6" s="9" t="s">
        <v>165</v>
      </c>
      <c r="AG6" s="9"/>
    </row>
    <row r="7" s="23" customFormat="1" ht="69.6" spans="1:33">
      <c r="A7" s="29">
        <f>SUBTOTAL(103,$B$6:$B7)*1</f>
        <v>2</v>
      </c>
      <c r="B7" s="29" t="s">
        <v>153</v>
      </c>
      <c r="C7" s="9" t="s">
        <v>166</v>
      </c>
      <c r="D7" s="9" t="s">
        <v>155</v>
      </c>
      <c r="E7" s="9" t="s">
        <v>156</v>
      </c>
      <c r="F7" s="9" t="s">
        <v>157</v>
      </c>
      <c r="G7" s="9" t="s">
        <v>96</v>
      </c>
      <c r="H7" s="9"/>
      <c r="I7" s="9"/>
      <c r="J7" s="9" t="str">
        <f t="shared" ref="J7:J70" si="1">G7&amp;H7&amp;C7&amp;K7&amp;V7</f>
        <v>各乡镇跨省就业务工交通补贴对省外务工脱贫劳动力（含监测对象）进行一次性交通补贴1837.6</v>
      </c>
      <c r="K7" s="9" t="s">
        <v>167</v>
      </c>
      <c r="L7" s="9" t="s">
        <v>168</v>
      </c>
      <c r="M7" s="9" t="s">
        <v>63</v>
      </c>
      <c r="N7" s="9" t="s">
        <v>160</v>
      </c>
      <c r="O7" s="9">
        <v>8082</v>
      </c>
      <c r="P7" s="9" t="s">
        <v>161</v>
      </c>
      <c r="Q7" s="9" t="s">
        <v>162</v>
      </c>
      <c r="R7" s="34">
        <v>13000</v>
      </c>
      <c r="S7" s="9" t="s">
        <v>48</v>
      </c>
      <c r="T7" s="9" t="s">
        <v>89</v>
      </c>
      <c r="U7" s="9" t="s">
        <v>49</v>
      </c>
      <c r="V7" s="9">
        <v>1837.6</v>
      </c>
      <c r="W7" s="9">
        <v>1837.6</v>
      </c>
      <c r="X7" s="9"/>
      <c r="Y7" s="9" t="s">
        <v>169</v>
      </c>
      <c r="Z7" s="38" t="str">
        <f t="shared" si="0"/>
        <v>对省外务工脱贫劳动力（含监测对象）进行一次性交通补贴</v>
      </c>
      <c r="AA7" s="34">
        <v>2888</v>
      </c>
      <c r="AB7" s="34">
        <v>13000</v>
      </c>
      <c r="AC7" s="38" t="s">
        <v>164</v>
      </c>
      <c r="AD7" s="9" t="s">
        <v>64</v>
      </c>
      <c r="AE7" s="9" t="s">
        <v>165</v>
      </c>
      <c r="AF7" s="9" t="s">
        <v>165</v>
      </c>
      <c r="AG7" s="9"/>
    </row>
    <row r="8" s="23" customFormat="1" ht="69.6" spans="1:33">
      <c r="A8" s="29">
        <f>SUBTOTAL(103,$B$6:$B8)*1</f>
        <v>3</v>
      </c>
      <c r="B8" s="29" t="s">
        <v>153</v>
      </c>
      <c r="C8" s="9" t="s">
        <v>170</v>
      </c>
      <c r="D8" s="9" t="s">
        <v>155</v>
      </c>
      <c r="E8" s="9" t="s">
        <v>156</v>
      </c>
      <c r="F8" s="9" t="s">
        <v>157</v>
      </c>
      <c r="G8" s="9" t="s">
        <v>96</v>
      </c>
      <c r="H8" s="9"/>
      <c r="I8" s="9"/>
      <c r="J8" s="9" t="str">
        <f t="shared" si="1"/>
        <v>各乡镇全县脱贫户监测户“雨露计划”学历教育培训补助项目贫困户“雨露计划”学历教育培训到户补助项目812</v>
      </c>
      <c r="K8" s="9" t="s">
        <v>171</v>
      </c>
      <c r="L8" s="9" t="s">
        <v>172</v>
      </c>
      <c r="M8" s="9" t="s">
        <v>25</v>
      </c>
      <c r="N8" s="9" t="s">
        <v>160</v>
      </c>
      <c r="O8" s="9">
        <v>8880</v>
      </c>
      <c r="P8" s="9" t="s">
        <v>161</v>
      </c>
      <c r="Q8" s="9" t="s">
        <v>173</v>
      </c>
      <c r="R8" s="9">
        <v>2100</v>
      </c>
      <c r="S8" s="9" t="s">
        <v>44</v>
      </c>
      <c r="T8" s="9" t="s">
        <v>92</v>
      </c>
      <c r="U8" s="9" t="s">
        <v>47</v>
      </c>
      <c r="V8" s="9">
        <v>812</v>
      </c>
      <c r="W8" s="9">
        <v>812</v>
      </c>
      <c r="X8" s="9"/>
      <c r="Y8" s="9" t="s">
        <v>174</v>
      </c>
      <c r="Z8" s="38" t="str">
        <f t="shared" si="0"/>
        <v>贫困户“雨露计划”学历教育培训到户补助项目</v>
      </c>
      <c r="AA8" s="34">
        <v>2100</v>
      </c>
      <c r="AB8" s="34">
        <v>2166</v>
      </c>
      <c r="AC8" s="38" t="s">
        <v>164</v>
      </c>
      <c r="AD8" s="9" t="s">
        <v>26</v>
      </c>
      <c r="AE8" s="9" t="s">
        <v>165</v>
      </c>
      <c r="AF8" s="9" t="s">
        <v>165</v>
      </c>
      <c r="AG8" s="9"/>
    </row>
    <row r="9" s="23" customFormat="1" ht="261" spans="1:33">
      <c r="A9" s="29">
        <f>SUBTOTAL(103,$B$6:$B9)*1</f>
        <v>4</v>
      </c>
      <c r="B9" s="29" t="s">
        <v>153</v>
      </c>
      <c r="C9" s="9" t="s">
        <v>175</v>
      </c>
      <c r="D9" s="9" t="s">
        <v>176</v>
      </c>
      <c r="E9" s="9" t="s">
        <v>156</v>
      </c>
      <c r="F9" s="9" t="s">
        <v>157</v>
      </c>
      <c r="G9" s="9" t="s">
        <v>96</v>
      </c>
      <c r="H9" s="9"/>
      <c r="I9" s="9"/>
      <c r="J9" s="9" t="str">
        <f t="shared" si="1"/>
        <v>各乡镇易地搬迁安置点社区公益性岗位管理人员补助1.500人以上的安置点（城北小区、台商园小区、站塘乡圩镇安置点）各补助2名，其它500人以下的15个安置点各补助1名，补助标准为1800元/人/月；2.800人以上的安置点（台商园小区）配备妇女楼栋长3名、200人以上的6个安置点（城北小区、贡江花苑、站塘乡圩镇、右水乡圩镇、文武坝古坊村中坡垅、周田镇九二安置点）各2名，200人以下的11个安置点各1名，补助标准为200元/人/月）60.2</v>
      </c>
      <c r="K9" s="9" t="s">
        <v>177</v>
      </c>
      <c r="L9" s="4" t="s">
        <v>159</v>
      </c>
      <c r="M9" s="4" t="s">
        <v>69</v>
      </c>
      <c r="N9" s="4" t="s">
        <v>160</v>
      </c>
      <c r="O9" s="4">
        <v>3312</v>
      </c>
      <c r="P9" s="9" t="s">
        <v>161</v>
      </c>
      <c r="Q9" s="9" t="s">
        <v>162</v>
      </c>
      <c r="R9" s="9">
        <v>47</v>
      </c>
      <c r="S9" s="9" t="s">
        <v>59</v>
      </c>
      <c r="T9" s="9" t="s">
        <v>178</v>
      </c>
      <c r="U9" s="9" t="s">
        <v>60</v>
      </c>
      <c r="V9" s="9">
        <v>60.2</v>
      </c>
      <c r="W9" s="9">
        <v>60.2</v>
      </c>
      <c r="X9" s="9"/>
      <c r="Y9" s="9" t="s">
        <v>179</v>
      </c>
      <c r="Z9" s="38" t="str">
        <f t="shared" si="0"/>
        <v>1.500人以上的安置点（城北小区、台商园小区、站塘乡圩镇安置点）各补助2名，其它500人以下的15个安置点各补助1名，补助标准为1800元/人/月；2.800人以上的安置点（台商园小区）配备妇女楼栋长3名、200人以上的6个安置点（城北小区、贡江花苑、站塘乡圩镇、右水乡圩镇、文武坝古坊村中坡垅、周田镇九二安置点）各2名，200人以下的11个安置点各1名，补助标准为200元/人/月）</v>
      </c>
      <c r="AA9" s="34">
        <v>719</v>
      </c>
      <c r="AB9" s="34">
        <v>3783</v>
      </c>
      <c r="AC9" s="38" t="s">
        <v>164</v>
      </c>
      <c r="AD9" s="9" t="s">
        <v>26</v>
      </c>
      <c r="AE9" s="9" t="s">
        <v>165</v>
      </c>
      <c r="AF9" s="9" t="s">
        <v>165</v>
      </c>
      <c r="AG9" s="9"/>
    </row>
    <row r="10" s="23" customFormat="1" ht="104.4" spans="1:33">
      <c r="A10" s="29">
        <f>SUBTOTAL(103,$B$6:$B10)*1</f>
        <v>5</v>
      </c>
      <c r="B10" s="29" t="s">
        <v>153</v>
      </c>
      <c r="C10" s="9" t="s">
        <v>180</v>
      </c>
      <c r="D10" s="9" t="s">
        <v>155</v>
      </c>
      <c r="E10" s="9" t="s">
        <v>156</v>
      </c>
      <c r="F10" s="9" t="s">
        <v>157</v>
      </c>
      <c r="G10" s="9" t="s">
        <v>96</v>
      </c>
      <c r="H10" s="9"/>
      <c r="I10" s="9"/>
      <c r="J10" s="9" t="str">
        <f t="shared" si="1"/>
        <v>各乡镇全县脱贫户，边缘易致贫户、突发严重困难户（未消除风险）自主发展产业到户奖补全县脱贫户，边缘易致贫户、突发严重困难户（未消除风险）自主发展产业到户奖补1540</v>
      </c>
      <c r="K10" s="30" t="s">
        <v>180</v>
      </c>
      <c r="L10" s="9" t="s">
        <v>172</v>
      </c>
      <c r="M10" s="9" t="s">
        <v>25</v>
      </c>
      <c r="N10" s="9" t="s">
        <v>160</v>
      </c>
      <c r="O10" s="9">
        <v>8880</v>
      </c>
      <c r="P10" s="9" t="s">
        <v>161</v>
      </c>
      <c r="Q10" s="9" t="s">
        <v>173</v>
      </c>
      <c r="R10" s="9">
        <v>1666</v>
      </c>
      <c r="S10" s="9" t="s">
        <v>27</v>
      </c>
      <c r="T10" s="9" t="s">
        <v>85</v>
      </c>
      <c r="U10" s="9" t="s">
        <v>43</v>
      </c>
      <c r="V10" s="9">
        <v>1540</v>
      </c>
      <c r="W10" s="9">
        <v>1540</v>
      </c>
      <c r="X10" s="9"/>
      <c r="Y10" s="9" t="s">
        <v>181</v>
      </c>
      <c r="Z10" s="38" t="str">
        <f t="shared" si="0"/>
        <v>全县脱贫户，边缘易致贫户、突发严重困难户（未消除风险）自主发展产业到户奖补</v>
      </c>
      <c r="AA10" s="34">
        <v>1666</v>
      </c>
      <c r="AB10" s="34">
        <v>7499</v>
      </c>
      <c r="AC10" s="38" t="s">
        <v>164</v>
      </c>
      <c r="AD10" s="9" t="s">
        <v>29</v>
      </c>
      <c r="AE10" s="9" t="s">
        <v>165</v>
      </c>
      <c r="AF10" s="9" t="s">
        <v>165</v>
      </c>
      <c r="AG10" s="9"/>
    </row>
    <row r="11" s="23" customFormat="1" ht="104.4" spans="1:33">
      <c r="A11" s="29">
        <f>SUBTOTAL(103,$B$6:$B11)*1</f>
        <v>6</v>
      </c>
      <c r="B11" s="29" t="s">
        <v>153</v>
      </c>
      <c r="C11" s="9" t="s">
        <v>182</v>
      </c>
      <c r="D11" s="9" t="s">
        <v>155</v>
      </c>
      <c r="E11" s="9" t="s">
        <v>156</v>
      </c>
      <c r="F11" s="9" t="s">
        <v>157</v>
      </c>
      <c r="G11" s="9" t="s">
        <v>96</v>
      </c>
      <c r="H11" s="9"/>
      <c r="I11" s="9"/>
      <c r="J11" s="9" t="str">
        <f t="shared" si="1"/>
        <v>各乡镇全县脱贫户，边缘易致贫户、突发严重困难户（未消除风险）庭院经济发展奖补全县脱贫户，边缘易致贫户、突发严重困难户（未消除风险）庭院经济发展奖补180</v>
      </c>
      <c r="K11" s="9" t="s">
        <v>182</v>
      </c>
      <c r="L11" s="9" t="s">
        <v>159</v>
      </c>
      <c r="M11" s="9" t="s">
        <v>69</v>
      </c>
      <c r="N11" s="9" t="s">
        <v>160</v>
      </c>
      <c r="O11" s="9">
        <v>3312</v>
      </c>
      <c r="P11" s="9" t="s">
        <v>161</v>
      </c>
      <c r="Q11" s="9" t="s">
        <v>173</v>
      </c>
      <c r="R11" s="9">
        <v>1000</v>
      </c>
      <c r="S11" s="9" t="s">
        <v>27</v>
      </c>
      <c r="T11" s="9" t="s">
        <v>85</v>
      </c>
      <c r="U11" s="9" t="s">
        <v>43</v>
      </c>
      <c r="V11" s="9">
        <v>180</v>
      </c>
      <c r="W11" s="9">
        <v>180</v>
      </c>
      <c r="X11" s="9"/>
      <c r="Y11" s="9" t="s">
        <v>183</v>
      </c>
      <c r="Z11" s="38" t="str">
        <f t="shared" si="0"/>
        <v>全县脱贫户，边缘易致贫户、突发严重困难户（未消除风险）庭院经济发展奖补</v>
      </c>
      <c r="AA11" s="34">
        <v>10000</v>
      </c>
      <c r="AB11" s="34">
        <v>45000</v>
      </c>
      <c r="AC11" s="38" t="s">
        <v>164</v>
      </c>
      <c r="AD11" s="9" t="s">
        <v>29</v>
      </c>
      <c r="AE11" s="9" t="s">
        <v>165</v>
      </c>
      <c r="AF11" s="9" t="s">
        <v>165</v>
      </c>
      <c r="AG11" s="9"/>
    </row>
    <row r="12" s="23" customFormat="1" ht="156.6" spans="1:33">
      <c r="A12" s="29">
        <f>SUBTOTAL(103,$B$6:$B12)*1</f>
        <v>7</v>
      </c>
      <c r="B12" s="29" t="s">
        <v>153</v>
      </c>
      <c r="C12" s="9" t="s">
        <v>184</v>
      </c>
      <c r="D12" s="9" t="s">
        <v>155</v>
      </c>
      <c r="E12" s="9" t="s">
        <v>185</v>
      </c>
      <c r="F12" s="9" t="s">
        <v>157</v>
      </c>
      <c r="G12" s="9" t="s">
        <v>96</v>
      </c>
      <c r="H12" s="9" t="s">
        <v>186</v>
      </c>
      <c r="I12" s="9"/>
      <c r="J12" s="9" t="str">
        <f t="shared" si="1"/>
        <v>各乡镇243个行政村会昌县赣南脐橙水肥一体化建设项目在全县推广脐橙水肥一体化应用技术，对脱贫户、监测对象和联农带农利益联结机制完善的种植大户、经营主体9500亩新安装水肥一体化设施的果园按配置类型I360元/亩、配置类型II300元/亩的标准进行补助。280</v>
      </c>
      <c r="K12" s="9" t="s">
        <v>187</v>
      </c>
      <c r="L12" s="9" t="s">
        <v>188</v>
      </c>
      <c r="M12" s="9" t="s">
        <v>75</v>
      </c>
      <c r="N12" s="9" t="s">
        <v>160</v>
      </c>
      <c r="O12" s="9">
        <v>1579.04</v>
      </c>
      <c r="P12" s="9" t="s">
        <v>161</v>
      </c>
      <c r="Q12" s="9" t="s">
        <v>173</v>
      </c>
      <c r="R12" s="9">
        <v>298</v>
      </c>
      <c r="S12" s="9" t="s">
        <v>27</v>
      </c>
      <c r="T12" s="9" t="s">
        <v>87</v>
      </c>
      <c r="U12" s="9" t="s">
        <v>42</v>
      </c>
      <c r="V12" s="9">
        <v>280</v>
      </c>
      <c r="W12" s="9">
        <v>280</v>
      </c>
      <c r="X12" s="9"/>
      <c r="Y12" s="9" t="s">
        <v>189</v>
      </c>
      <c r="Z12" s="38" t="str">
        <f t="shared" si="0"/>
        <v>在全县推广脐橙水肥一体化应用技术，对脱贫户、监测对象和联农带农利益联结机制完善的种植大户、经营主体9500亩新安装水肥一体化设施的果园按配置类型I360元/亩、配置类型II300元/亩的标准进行补助。</v>
      </c>
      <c r="AA12" s="34">
        <v>325</v>
      </c>
      <c r="AB12" s="34">
        <v>1462</v>
      </c>
      <c r="AC12" s="38" t="s">
        <v>164</v>
      </c>
      <c r="AD12" s="9" t="s">
        <v>76</v>
      </c>
      <c r="AE12" s="9" t="s">
        <v>96</v>
      </c>
      <c r="AF12" s="9" t="s">
        <v>96</v>
      </c>
      <c r="AG12" s="9"/>
    </row>
    <row r="13" s="23" customFormat="1" ht="226.2" spans="1:33">
      <c r="A13" s="29">
        <f>SUBTOTAL(103,$B$6:$B13)*1</f>
        <v>8</v>
      </c>
      <c r="B13" s="29" t="s">
        <v>153</v>
      </c>
      <c r="C13" s="9" t="s">
        <v>190</v>
      </c>
      <c r="D13" s="9" t="s">
        <v>155</v>
      </c>
      <c r="E13" s="9" t="s">
        <v>185</v>
      </c>
      <c r="F13" s="9" t="s">
        <v>157</v>
      </c>
      <c r="G13" s="9" t="s">
        <v>96</v>
      </c>
      <c r="H13" s="9" t="s">
        <v>186</v>
      </c>
      <c r="I13" s="9"/>
      <c r="J13" s="9" t="str">
        <f t="shared" si="1"/>
        <v>各乡镇243个行政村农村分散式供水水质检测聘请第三方检测机构对全县供水人口100人以下的联户供水（包含乡、村两级自行修建的简易供水工程和单户式供水）的引山泉（溪）水、饮用井水（含水压井水）等分散式水样以行政村为单位，按“东、南、西、北、中”相对均匀布点的原则，在全县抽取约750户的水样进行32项常规水质指标检测，检测标准800元/份，合计总费用约60万元。60</v>
      </c>
      <c r="K13" s="9" t="s">
        <v>191</v>
      </c>
      <c r="L13" s="9" t="s">
        <v>168</v>
      </c>
      <c r="M13" s="9" t="s">
        <v>63</v>
      </c>
      <c r="N13" s="9" t="s">
        <v>160</v>
      </c>
      <c r="O13" s="9">
        <v>8082</v>
      </c>
      <c r="P13" s="9" t="s">
        <v>161</v>
      </c>
      <c r="Q13" s="9" t="s">
        <v>173</v>
      </c>
      <c r="R13" s="9">
        <v>750</v>
      </c>
      <c r="S13" s="9" t="s">
        <v>50</v>
      </c>
      <c r="T13" s="9" t="s">
        <v>90</v>
      </c>
      <c r="U13" s="9" t="s">
        <v>54</v>
      </c>
      <c r="V13" s="9">
        <v>60</v>
      </c>
      <c r="W13" s="9">
        <v>60</v>
      </c>
      <c r="X13" s="9"/>
      <c r="Y13" s="9" t="s">
        <v>192</v>
      </c>
      <c r="Z13" s="38" t="str">
        <f t="shared" si="0"/>
        <v>聘请第三方检测机构对全县供水人口100人以下的联户供水（包含乡、村两级自行修建的简易供水工程和单户式供水）的引山泉（溪）水、饮用井水（含水压井水）等分散式水样以行政村为单位，按“东、南、西、北、中”相对均匀布点的原则，在全县抽取约750户的水样进行32项常规水质指标检测，检测标准800元/份，合计总费用约60万元。</v>
      </c>
      <c r="AA13" s="34">
        <v>8300</v>
      </c>
      <c r="AB13" s="34">
        <v>33500</v>
      </c>
      <c r="AC13" s="38" t="s">
        <v>164</v>
      </c>
      <c r="AD13" s="9" t="s">
        <v>55</v>
      </c>
      <c r="AE13" s="9" t="s">
        <v>96</v>
      </c>
      <c r="AF13" s="9" t="s">
        <v>96</v>
      </c>
      <c r="AG13" s="9"/>
    </row>
    <row r="14" s="23" customFormat="1" ht="87" spans="1:33">
      <c r="A14" s="29">
        <f>SUBTOTAL(103,$B$6:$B14)*1</f>
        <v>9</v>
      </c>
      <c r="B14" s="29" t="s">
        <v>153</v>
      </c>
      <c r="C14" s="9" t="s">
        <v>193</v>
      </c>
      <c r="D14" s="9" t="s">
        <v>155</v>
      </c>
      <c r="E14" s="9" t="s">
        <v>156</v>
      </c>
      <c r="F14" s="9" t="s">
        <v>157</v>
      </c>
      <c r="G14" s="9" t="s">
        <v>98</v>
      </c>
      <c r="H14" s="9" t="s">
        <v>194</v>
      </c>
      <c r="I14" s="9" t="s">
        <v>195</v>
      </c>
      <c r="J14" s="9" t="str">
        <f t="shared" si="1"/>
        <v>白鹅乡白鹅村农机购置项目购置农机8部，其中包括中型拖拉机、插秧机、无人机等7台及相关配件64</v>
      </c>
      <c r="K14" s="9" t="s">
        <v>196</v>
      </c>
      <c r="L14" s="9" t="s">
        <v>168</v>
      </c>
      <c r="M14" s="9" t="s">
        <v>63</v>
      </c>
      <c r="N14" s="9" t="s">
        <v>160</v>
      </c>
      <c r="O14" s="9">
        <v>8082</v>
      </c>
      <c r="P14" s="9" t="s">
        <v>161</v>
      </c>
      <c r="Q14" s="9" t="s">
        <v>197</v>
      </c>
      <c r="R14" s="9">
        <v>8</v>
      </c>
      <c r="S14" s="9" t="s">
        <v>27</v>
      </c>
      <c r="T14" s="9" t="s">
        <v>87</v>
      </c>
      <c r="U14" s="9" t="s">
        <v>36</v>
      </c>
      <c r="V14" s="9">
        <v>64</v>
      </c>
      <c r="W14" s="9">
        <v>64</v>
      </c>
      <c r="X14" s="9"/>
      <c r="Y14" s="9" t="s">
        <v>198</v>
      </c>
      <c r="Z14" s="38" t="str">
        <f t="shared" si="0"/>
        <v>购置农机8部，其中包括中型拖拉机、插秧机、无人机等7台及相关配件</v>
      </c>
      <c r="AA14" s="34">
        <v>32</v>
      </c>
      <c r="AB14" s="34">
        <v>123</v>
      </c>
      <c r="AC14" s="38" t="s">
        <v>164</v>
      </c>
      <c r="AD14" s="9" t="s">
        <v>29</v>
      </c>
      <c r="AE14" s="9" t="s">
        <v>199</v>
      </c>
      <c r="AF14" s="9" t="s">
        <v>199</v>
      </c>
      <c r="AG14" s="9"/>
    </row>
    <row r="15" s="23" customFormat="1" ht="69.6" spans="1:33">
      <c r="A15" s="29">
        <f>SUBTOTAL(103,$B$6:$B15)*1</f>
        <v>10</v>
      </c>
      <c r="B15" s="29" t="s">
        <v>153</v>
      </c>
      <c r="C15" s="9" t="s">
        <v>91</v>
      </c>
      <c r="D15" s="9" t="s">
        <v>155</v>
      </c>
      <c r="E15" s="9" t="s">
        <v>156</v>
      </c>
      <c r="F15" s="9" t="s">
        <v>157</v>
      </c>
      <c r="G15" s="9" t="s">
        <v>98</v>
      </c>
      <c r="H15" s="9" t="s">
        <v>194</v>
      </c>
      <c r="I15" s="9" t="s">
        <v>195</v>
      </c>
      <c r="J15" s="9" t="str">
        <f t="shared" si="1"/>
        <v>白鹅乡白鹅村人居环境整治改建该水沟（含盖板）120m*1m*1m；新建挡墙70m*2.5m*1.5m16</v>
      </c>
      <c r="K15" s="9" t="s">
        <v>200</v>
      </c>
      <c r="L15" s="9" t="s">
        <v>168</v>
      </c>
      <c r="M15" s="9" t="s">
        <v>73</v>
      </c>
      <c r="N15" s="9" t="s">
        <v>160</v>
      </c>
      <c r="O15" s="9">
        <v>823</v>
      </c>
      <c r="P15" s="9" t="s">
        <v>161</v>
      </c>
      <c r="Q15" s="9" t="s">
        <v>201</v>
      </c>
      <c r="R15" s="9">
        <v>120</v>
      </c>
      <c r="S15" s="9" t="s">
        <v>50</v>
      </c>
      <c r="T15" s="9" t="s">
        <v>91</v>
      </c>
      <c r="U15" s="9" t="s">
        <v>51</v>
      </c>
      <c r="V15" s="9">
        <v>16</v>
      </c>
      <c r="W15" s="9">
        <v>16</v>
      </c>
      <c r="X15" s="9"/>
      <c r="Y15" s="9" t="s">
        <v>202</v>
      </c>
      <c r="Z15" s="38" t="str">
        <f t="shared" si="0"/>
        <v>改建该水沟（含盖板）120m*1m*1m；新建挡墙70m*2.5m*1.5m</v>
      </c>
      <c r="AA15" s="34">
        <v>41</v>
      </c>
      <c r="AB15" s="34">
        <v>205</v>
      </c>
      <c r="AC15" s="38" t="s">
        <v>164</v>
      </c>
      <c r="AD15" s="9" t="s">
        <v>29</v>
      </c>
      <c r="AE15" s="9" t="s">
        <v>199</v>
      </c>
      <c r="AF15" s="9" t="s">
        <v>199</v>
      </c>
      <c r="AG15" s="9"/>
    </row>
    <row r="16" s="23" customFormat="1" ht="69.6" spans="1:33">
      <c r="A16" s="29">
        <f>SUBTOTAL(103,$B$6:$B16)*1</f>
        <v>11</v>
      </c>
      <c r="B16" s="29" t="s">
        <v>153</v>
      </c>
      <c r="C16" s="9" t="s">
        <v>203</v>
      </c>
      <c r="D16" s="9" t="s">
        <v>155</v>
      </c>
      <c r="E16" s="9" t="s">
        <v>156</v>
      </c>
      <c r="F16" s="9" t="s">
        <v>157</v>
      </c>
      <c r="G16" s="9" t="s">
        <v>98</v>
      </c>
      <c r="H16" s="9" t="s">
        <v>194</v>
      </c>
      <c r="I16" s="9" t="s">
        <v>195</v>
      </c>
      <c r="J16" s="9" t="str">
        <f t="shared" si="1"/>
        <v>白鹅乡白鹅村北片区灌溉水渠建设项目灌溉用涵管改造5处，简易水陂2处，连接处水渠4处共计300米20</v>
      </c>
      <c r="K16" s="9" t="s">
        <v>204</v>
      </c>
      <c r="L16" s="4" t="s">
        <v>168</v>
      </c>
      <c r="M16" s="4" t="s">
        <v>63</v>
      </c>
      <c r="N16" s="4" t="s">
        <v>160</v>
      </c>
      <c r="O16" s="4">
        <v>8082</v>
      </c>
      <c r="P16" s="4" t="s">
        <v>161</v>
      </c>
      <c r="Q16" s="9" t="s">
        <v>201</v>
      </c>
      <c r="R16" s="9">
        <v>300</v>
      </c>
      <c r="S16" s="9" t="s">
        <v>50</v>
      </c>
      <c r="T16" s="9" t="s">
        <v>90</v>
      </c>
      <c r="U16" s="9" t="s">
        <v>54</v>
      </c>
      <c r="V16" s="9">
        <v>20</v>
      </c>
      <c r="W16" s="9">
        <v>20</v>
      </c>
      <c r="X16" s="9"/>
      <c r="Y16" s="9" t="s">
        <v>205</v>
      </c>
      <c r="Z16" s="38" t="str">
        <f t="shared" si="0"/>
        <v>灌溉用涵管改造5处，简易水陂2处，连接处水渠4处共计300米</v>
      </c>
      <c r="AA16" s="34">
        <v>49</v>
      </c>
      <c r="AB16" s="34">
        <v>259</v>
      </c>
      <c r="AC16" s="38" t="s">
        <v>164</v>
      </c>
      <c r="AD16" s="9" t="s">
        <v>29</v>
      </c>
      <c r="AE16" s="9" t="s">
        <v>199</v>
      </c>
      <c r="AF16" s="9" t="s">
        <v>199</v>
      </c>
      <c r="AG16" s="9"/>
    </row>
    <row r="17" s="23" customFormat="1" ht="69.6" spans="1:33">
      <c r="A17" s="29">
        <f>SUBTOTAL(103,$B$6:$B17)*1</f>
        <v>12</v>
      </c>
      <c r="B17" s="29" t="s">
        <v>153</v>
      </c>
      <c r="C17" s="9" t="s">
        <v>206</v>
      </c>
      <c r="D17" s="9" t="s">
        <v>155</v>
      </c>
      <c r="E17" s="9" t="s">
        <v>185</v>
      </c>
      <c r="F17" s="9" t="s">
        <v>157</v>
      </c>
      <c r="G17" s="9" t="s">
        <v>98</v>
      </c>
      <c r="H17" s="9" t="s">
        <v>207</v>
      </c>
      <c r="I17" s="9" t="s">
        <v>208</v>
      </c>
      <c r="J17" s="9" t="str">
        <f t="shared" si="1"/>
        <v>白鹅乡丹坑村谷物烘干设备购置购置谷物烘干机1套，日烘干能力达到30吨30</v>
      </c>
      <c r="K17" s="30" t="s">
        <v>209</v>
      </c>
      <c r="L17" s="9" t="s">
        <v>172</v>
      </c>
      <c r="M17" s="9" t="s">
        <v>25</v>
      </c>
      <c r="N17" s="9" t="s">
        <v>160</v>
      </c>
      <c r="O17" s="9">
        <v>8880</v>
      </c>
      <c r="P17" s="9" t="s">
        <v>161</v>
      </c>
      <c r="Q17" s="9" t="s">
        <v>210</v>
      </c>
      <c r="R17" s="9">
        <v>1</v>
      </c>
      <c r="S17" s="9" t="s">
        <v>27</v>
      </c>
      <c r="T17" s="9" t="s">
        <v>86</v>
      </c>
      <c r="U17" s="9" t="s">
        <v>34</v>
      </c>
      <c r="V17" s="9">
        <v>30</v>
      </c>
      <c r="W17" s="9">
        <v>30</v>
      </c>
      <c r="X17" s="9"/>
      <c r="Y17" s="9" t="s">
        <v>211</v>
      </c>
      <c r="Z17" s="38" t="str">
        <f t="shared" si="0"/>
        <v>购置谷物烘干机1套，日烘干能力达到30吨</v>
      </c>
      <c r="AA17" s="34">
        <v>100</v>
      </c>
      <c r="AB17" s="34">
        <v>420</v>
      </c>
      <c r="AC17" s="38" t="s">
        <v>164</v>
      </c>
      <c r="AD17" s="9" t="s">
        <v>29</v>
      </c>
      <c r="AE17" s="9" t="s">
        <v>212</v>
      </c>
      <c r="AF17" s="9" t="s">
        <v>212</v>
      </c>
      <c r="AG17" s="9"/>
    </row>
    <row r="18" s="23" customFormat="1" ht="69.6" spans="1:33">
      <c r="A18" s="29">
        <f>SUBTOTAL(103,$B$6:$B18)*1</f>
        <v>13</v>
      </c>
      <c r="B18" s="29" t="s">
        <v>153</v>
      </c>
      <c r="C18" s="9" t="s">
        <v>213</v>
      </c>
      <c r="D18" s="9" t="s">
        <v>155</v>
      </c>
      <c r="E18" s="9" t="s">
        <v>156</v>
      </c>
      <c r="F18" s="9" t="s">
        <v>157</v>
      </c>
      <c r="G18" s="9" t="s">
        <v>98</v>
      </c>
      <c r="H18" s="9" t="s">
        <v>214</v>
      </c>
      <c r="I18" s="9"/>
      <c r="J18" s="9" t="str">
        <f t="shared" si="1"/>
        <v>白鹅乡各村白鹅乡房屋安全改造项目帮助解决脱贫户安全住房修缮、改造1340平米。18</v>
      </c>
      <c r="K18" s="9" t="s">
        <v>215</v>
      </c>
      <c r="L18" s="9" t="s">
        <v>168</v>
      </c>
      <c r="M18" s="9" t="s">
        <v>62</v>
      </c>
      <c r="N18" s="9" t="s">
        <v>160</v>
      </c>
      <c r="O18" s="9">
        <v>359</v>
      </c>
      <c r="P18" s="9" t="s">
        <v>161</v>
      </c>
      <c r="Q18" s="9" t="s">
        <v>173</v>
      </c>
      <c r="R18" s="9">
        <v>7</v>
      </c>
      <c r="S18" s="9" t="s">
        <v>44</v>
      </c>
      <c r="T18" s="9" t="s">
        <v>93</v>
      </c>
      <c r="U18" s="9" t="s">
        <v>45</v>
      </c>
      <c r="V18" s="9">
        <v>18</v>
      </c>
      <c r="W18" s="9">
        <v>18</v>
      </c>
      <c r="X18" s="9"/>
      <c r="Y18" s="9" t="s">
        <v>216</v>
      </c>
      <c r="Z18" s="38" t="str">
        <f t="shared" si="0"/>
        <v>帮助解决脱贫户安全住房修缮、改造1340平米。</v>
      </c>
      <c r="AA18" s="34">
        <v>7</v>
      </c>
      <c r="AB18" s="34">
        <v>36</v>
      </c>
      <c r="AC18" s="38" t="s">
        <v>164</v>
      </c>
      <c r="AD18" s="9" t="s">
        <v>46</v>
      </c>
      <c r="AE18" s="9" t="s">
        <v>217</v>
      </c>
      <c r="AF18" s="9" t="s">
        <v>218</v>
      </c>
      <c r="AG18" s="9"/>
    </row>
    <row r="19" s="23" customFormat="1" ht="313.2" spans="1:33">
      <c r="A19" s="29">
        <f>SUBTOTAL(103,$B$6:$B19)*1</f>
        <v>14</v>
      </c>
      <c r="B19" s="29" t="s">
        <v>153</v>
      </c>
      <c r="C19" s="9" t="s">
        <v>219</v>
      </c>
      <c r="D19" s="9" t="s">
        <v>155</v>
      </c>
      <c r="E19" s="9" t="s">
        <v>156</v>
      </c>
      <c r="F19" s="9" t="s">
        <v>157</v>
      </c>
      <c r="G19" s="9" t="s">
        <v>98</v>
      </c>
      <c r="H19" s="9" t="s">
        <v>220</v>
      </c>
      <c r="I19" s="9"/>
      <c r="J19" s="9" t="str">
        <f t="shared" si="1"/>
        <v>白鹅乡良屋村、角屋村、罗屋村、下安村、洋口村、水东村、梓坑村、九岭村、白鹅村良屋至梓坑片区耕地撂荒复垦项目良屋村撂荒复垦80亩，角屋村撂荒复垦80亩，罗屋村撂荒复垦60亩，下安村撂荒复垦50亩，洋口村撂荒复垦80亩，水东村撂荒复垦80亩，梓坑村撂荒复垦40亩，九岭村撂荒复垦40亩，白鹅村撂荒复垦160亩10</v>
      </c>
      <c r="K19" s="9" t="s">
        <v>221</v>
      </c>
      <c r="L19" s="9" t="s">
        <v>159</v>
      </c>
      <c r="M19" s="9" t="s">
        <v>69</v>
      </c>
      <c r="N19" s="9" t="s">
        <v>160</v>
      </c>
      <c r="O19" s="9">
        <v>3312</v>
      </c>
      <c r="P19" s="9" t="s">
        <v>161</v>
      </c>
      <c r="Q19" s="9" t="s">
        <v>222</v>
      </c>
      <c r="R19" s="9">
        <v>670</v>
      </c>
      <c r="S19" s="9" t="s">
        <v>27</v>
      </c>
      <c r="T19" s="9" t="s">
        <v>85</v>
      </c>
      <c r="U19" s="9" t="s">
        <v>43</v>
      </c>
      <c r="V19" s="9">
        <v>10</v>
      </c>
      <c r="W19" s="9">
        <v>10</v>
      </c>
      <c r="X19" s="9"/>
      <c r="Y19" s="9" t="s">
        <v>223</v>
      </c>
      <c r="Z19" s="38" t="str">
        <f t="shared" si="0"/>
        <v>良屋村撂荒复垦80亩，角屋村撂荒复垦80亩，罗屋村撂荒复垦60亩，下安村撂荒复垦50亩，洋口村撂荒复垦80亩，水东村撂荒复垦80亩，梓坑村撂荒复垦40亩，九岭村撂荒复垦40亩，白鹅村撂荒复垦160亩</v>
      </c>
      <c r="AA19" s="34">
        <v>503</v>
      </c>
      <c r="AB19" s="34">
        <v>1462</v>
      </c>
      <c r="AC19" s="38" t="s">
        <v>164</v>
      </c>
      <c r="AD19" s="9" t="s">
        <v>29</v>
      </c>
      <c r="AE19" s="9" t="s">
        <v>217</v>
      </c>
      <c r="AF19" s="9" t="s">
        <v>220</v>
      </c>
      <c r="AG19" s="9"/>
    </row>
    <row r="20" s="23" customFormat="1" ht="87" spans="1:33">
      <c r="A20" s="29">
        <f>SUBTOTAL(103,$B$6:$B20)*1</f>
        <v>15</v>
      </c>
      <c r="B20" s="29" t="s">
        <v>153</v>
      </c>
      <c r="C20" s="9" t="s">
        <v>224</v>
      </c>
      <c r="D20" s="9" t="s">
        <v>155</v>
      </c>
      <c r="E20" s="9" t="s">
        <v>156</v>
      </c>
      <c r="F20" s="9" t="s">
        <v>157</v>
      </c>
      <c r="G20" s="9" t="s">
        <v>98</v>
      </c>
      <c r="H20" s="9" t="s">
        <v>225</v>
      </c>
      <c r="I20" s="9" t="s">
        <v>208</v>
      </c>
      <c r="J20" s="9" t="str">
        <f t="shared" si="1"/>
        <v>白鹅乡罗屋村新建产业灌溉水陂项目30亩萝卜种植基地建设十八工组新建水陂1座长5.5米*高4米*宽1米；小坝组新建水陂1座：长5.5米*高4米*宽1米9.995</v>
      </c>
      <c r="K20" s="9" t="s">
        <v>226</v>
      </c>
      <c r="L20" s="9" t="s">
        <v>227</v>
      </c>
      <c r="M20" s="9" t="s">
        <v>67</v>
      </c>
      <c r="N20" s="9" t="s">
        <v>228</v>
      </c>
      <c r="O20" s="9">
        <v>307.875</v>
      </c>
      <c r="P20" s="9" t="s">
        <v>161</v>
      </c>
      <c r="Q20" s="9" t="s">
        <v>229</v>
      </c>
      <c r="R20" s="9">
        <v>2</v>
      </c>
      <c r="S20" s="9" t="s">
        <v>27</v>
      </c>
      <c r="T20" s="9" t="s">
        <v>85</v>
      </c>
      <c r="U20" s="9" t="s">
        <v>43</v>
      </c>
      <c r="V20" s="9">
        <v>9.995</v>
      </c>
      <c r="W20" s="9"/>
      <c r="X20" s="9">
        <f>V20</f>
        <v>9.995</v>
      </c>
      <c r="Y20" s="9" t="s">
        <v>230</v>
      </c>
      <c r="Z20" s="38" t="str">
        <f t="shared" si="0"/>
        <v>30亩萝卜种植基地建设十八工组新建水陂1座长5.5米*高4米*宽1米；小坝组新建水陂1座：长5.5米*高4米*宽1米</v>
      </c>
      <c r="AA20" s="34">
        <v>35</v>
      </c>
      <c r="AB20" s="34">
        <v>150</v>
      </c>
      <c r="AC20" s="38" t="s">
        <v>164</v>
      </c>
      <c r="AD20" s="9" t="s">
        <v>29</v>
      </c>
      <c r="AE20" s="9" t="s">
        <v>231</v>
      </c>
      <c r="AF20" s="9" t="s">
        <v>231</v>
      </c>
      <c r="AG20" s="9"/>
    </row>
    <row r="21" s="23" customFormat="1" ht="87" spans="1:33">
      <c r="A21" s="29">
        <f>SUBTOTAL(103,$B$6:$B21)*1</f>
        <v>16</v>
      </c>
      <c r="B21" s="29" t="s">
        <v>153</v>
      </c>
      <c r="C21" s="9" t="s">
        <v>232</v>
      </c>
      <c r="D21" s="9" t="s">
        <v>155</v>
      </c>
      <c r="E21" s="9" t="s">
        <v>156</v>
      </c>
      <c r="F21" s="9" t="s">
        <v>157</v>
      </c>
      <c r="G21" s="9" t="s">
        <v>98</v>
      </c>
      <c r="H21" s="9" t="s">
        <v>225</v>
      </c>
      <c r="I21" s="9" t="s">
        <v>208</v>
      </c>
      <c r="J21" s="9" t="str">
        <f t="shared" si="1"/>
        <v>白鹅乡罗屋村烤房维修项目维修烤房22间22</v>
      </c>
      <c r="K21" s="30" t="s">
        <v>233</v>
      </c>
      <c r="L21" s="9" t="s">
        <v>172</v>
      </c>
      <c r="M21" s="9" t="s">
        <v>25</v>
      </c>
      <c r="N21" s="9" t="s">
        <v>160</v>
      </c>
      <c r="O21" s="9">
        <v>8880</v>
      </c>
      <c r="P21" s="9" t="s">
        <v>161</v>
      </c>
      <c r="Q21" s="9" t="s">
        <v>234</v>
      </c>
      <c r="R21" s="9">
        <v>22</v>
      </c>
      <c r="S21" s="9" t="s">
        <v>27</v>
      </c>
      <c r="T21" s="9" t="s">
        <v>86</v>
      </c>
      <c r="U21" s="9" t="s">
        <v>34</v>
      </c>
      <c r="V21" s="9">
        <v>22</v>
      </c>
      <c r="W21" s="9">
        <v>22</v>
      </c>
      <c r="X21" s="9"/>
      <c r="Y21" s="9" t="s">
        <v>235</v>
      </c>
      <c r="Z21" s="38" t="str">
        <f t="shared" si="0"/>
        <v>维修烤房22间</v>
      </c>
      <c r="AA21" s="34">
        <v>19</v>
      </c>
      <c r="AB21" s="34">
        <v>77</v>
      </c>
      <c r="AC21" s="38" t="s">
        <v>164</v>
      </c>
      <c r="AD21" s="9" t="s">
        <v>29</v>
      </c>
      <c r="AE21" s="9" t="s">
        <v>231</v>
      </c>
      <c r="AF21" s="9" t="s">
        <v>231</v>
      </c>
      <c r="AG21" s="9"/>
    </row>
    <row r="22" s="23" customFormat="1" ht="69.6" spans="1:33">
      <c r="A22" s="29">
        <f>SUBTOTAL(103,$B$6:$B22)*1</f>
        <v>17</v>
      </c>
      <c r="B22" s="29" t="s">
        <v>153</v>
      </c>
      <c r="C22" s="9" t="s">
        <v>236</v>
      </c>
      <c r="D22" s="9" t="s">
        <v>155</v>
      </c>
      <c r="E22" s="9" t="s">
        <v>156</v>
      </c>
      <c r="F22" s="9" t="s">
        <v>157</v>
      </c>
      <c r="G22" s="9" t="s">
        <v>98</v>
      </c>
      <c r="H22" s="9" t="s">
        <v>237</v>
      </c>
      <c r="I22" s="9" t="s">
        <v>195</v>
      </c>
      <c r="J22" s="9" t="str">
        <f t="shared" si="1"/>
        <v>白鹅乡狮子村油菜种植基地配套设施建设50亩油菜种植基地新建泵房一座，抗旱简易蓄水池2个20m³。15</v>
      </c>
      <c r="K22" s="9" t="s">
        <v>238</v>
      </c>
      <c r="L22" s="9" t="s">
        <v>227</v>
      </c>
      <c r="M22" s="9" t="s">
        <v>67</v>
      </c>
      <c r="N22" s="9" t="s">
        <v>228</v>
      </c>
      <c r="O22" s="9">
        <v>307.875</v>
      </c>
      <c r="P22" s="9" t="s">
        <v>161</v>
      </c>
      <c r="Q22" s="9" t="s">
        <v>239</v>
      </c>
      <c r="R22" s="9">
        <v>900</v>
      </c>
      <c r="S22" s="9" t="s">
        <v>27</v>
      </c>
      <c r="T22" s="9" t="s">
        <v>85</v>
      </c>
      <c r="U22" s="9" t="s">
        <v>43</v>
      </c>
      <c r="V22" s="9">
        <v>15</v>
      </c>
      <c r="W22" s="9"/>
      <c r="X22" s="9">
        <f>V22</f>
        <v>15</v>
      </c>
      <c r="Y22" s="9" t="s">
        <v>240</v>
      </c>
      <c r="Z22" s="38" t="str">
        <f t="shared" si="0"/>
        <v>50亩油菜种植基地新建泵房一座，抗旱简易蓄水池2个20m³。</v>
      </c>
      <c r="AA22" s="34">
        <v>80</v>
      </c>
      <c r="AB22" s="34">
        <v>360</v>
      </c>
      <c r="AC22" s="38" t="s">
        <v>164</v>
      </c>
      <c r="AD22" s="9" t="s">
        <v>29</v>
      </c>
      <c r="AE22" s="9" t="s">
        <v>241</v>
      </c>
      <c r="AF22" s="9" t="s">
        <v>241</v>
      </c>
      <c r="AG22" s="9"/>
    </row>
    <row r="23" s="23" customFormat="1" ht="87" spans="1:33">
      <c r="A23" s="29">
        <f>SUBTOTAL(103,$B$6:$B23)*1</f>
        <v>18</v>
      </c>
      <c r="B23" s="29" t="s">
        <v>153</v>
      </c>
      <c r="C23" s="9" t="s">
        <v>193</v>
      </c>
      <c r="D23" s="9" t="s">
        <v>155</v>
      </c>
      <c r="E23" s="9" t="s">
        <v>156</v>
      </c>
      <c r="F23" s="9" t="s">
        <v>157</v>
      </c>
      <c r="G23" s="9" t="s">
        <v>98</v>
      </c>
      <c r="H23" s="9" t="s">
        <v>237</v>
      </c>
      <c r="I23" s="9" t="s">
        <v>195</v>
      </c>
      <c r="J23" s="9" t="str">
        <f t="shared" si="1"/>
        <v>白鹅乡狮子村农机购置项目购置农机9部，其中包括收割机、抽水机等12部及相关配件65</v>
      </c>
      <c r="K23" s="30" t="s">
        <v>242</v>
      </c>
      <c r="L23" s="9" t="s">
        <v>172</v>
      </c>
      <c r="M23" s="9" t="s">
        <v>25</v>
      </c>
      <c r="N23" s="9" t="s">
        <v>160</v>
      </c>
      <c r="O23" s="9">
        <v>8880</v>
      </c>
      <c r="P23" s="9" t="s">
        <v>161</v>
      </c>
      <c r="Q23" s="9" t="s">
        <v>197</v>
      </c>
      <c r="R23" s="9">
        <v>12</v>
      </c>
      <c r="S23" s="9" t="s">
        <v>27</v>
      </c>
      <c r="T23" s="9" t="s">
        <v>87</v>
      </c>
      <c r="U23" s="9" t="s">
        <v>36</v>
      </c>
      <c r="V23" s="9">
        <v>65</v>
      </c>
      <c r="W23" s="9">
        <v>65</v>
      </c>
      <c r="X23" s="9"/>
      <c r="Y23" s="9" t="s">
        <v>243</v>
      </c>
      <c r="Z23" s="38" t="str">
        <f t="shared" si="0"/>
        <v>购置农机9部，其中包括收割机、抽水机等12部及相关配件</v>
      </c>
      <c r="AA23" s="34">
        <v>32</v>
      </c>
      <c r="AB23" s="34">
        <v>124</v>
      </c>
      <c r="AC23" s="38" t="s">
        <v>164</v>
      </c>
      <c r="AD23" s="9" t="s">
        <v>29</v>
      </c>
      <c r="AE23" s="9" t="s">
        <v>241</v>
      </c>
      <c r="AF23" s="9" t="s">
        <v>241</v>
      </c>
      <c r="AG23" s="9"/>
    </row>
    <row r="24" s="23" customFormat="1" ht="87" spans="1:33">
      <c r="A24" s="29">
        <f>SUBTOTAL(103,$B$6:$B24)*1</f>
        <v>19</v>
      </c>
      <c r="B24" s="29" t="s">
        <v>153</v>
      </c>
      <c r="C24" s="9" t="s">
        <v>244</v>
      </c>
      <c r="D24" s="9" t="s">
        <v>155</v>
      </c>
      <c r="E24" s="9" t="s">
        <v>156</v>
      </c>
      <c r="F24" s="9" t="s">
        <v>157</v>
      </c>
      <c r="G24" s="9" t="s">
        <v>98</v>
      </c>
      <c r="H24" s="9" t="s">
        <v>245</v>
      </c>
      <c r="I24" s="9" t="s">
        <v>246</v>
      </c>
      <c r="J24" s="9" t="str">
        <f t="shared" si="1"/>
        <v>白鹅乡下安村白鹅乡下安村饮水保障工程新建取水水陂一座，铺设50-75mm管道4900米，一体化过滤设备一套，15m3不锈钢水箱1座。48</v>
      </c>
      <c r="K24" s="9" t="s">
        <v>247</v>
      </c>
      <c r="L24" s="9" t="s">
        <v>168</v>
      </c>
      <c r="M24" s="9" t="s">
        <v>63</v>
      </c>
      <c r="N24" s="9" t="s">
        <v>160</v>
      </c>
      <c r="O24" s="9">
        <v>8082</v>
      </c>
      <c r="P24" s="9" t="s">
        <v>161</v>
      </c>
      <c r="Q24" s="9" t="s">
        <v>201</v>
      </c>
      <c r="R24" s="9">
        <v>4900</v>
      </c>
      <c r="S24" s="9" t="s">
        <v>50</v>
      </c>
      <c r="T24" s="9" t="s">
        <v>90</v>
      </c>
      <c r="U24" s="9" t="s">
        <v>54</v>
      </c>
      <c r="V24" s="9">
        <v>48</v>
      </c>
      <c r="W24" s="9">
        <v>48</v>
      </c>
      <c r="X24" s="9"/>
      <c r="Y24" s="9" t="s">
        <v>248</v>
      </c>
      <c r="Z24" s="38" t="str">
        <f t="shared" si="0"/>
        <v>新建取水水陂一座，铺设50-75mm管道4900米，一体化过滤设备一套，15m3不锈钢水箱1座。</v>
      </c>
      <c r="AA24" s="34">
        <v>125</v>
      </c>
      <c r="AB24" s="34">
        <v>567</v>
      </c>
      <c r="AC24" s="38" t="s">
        <v>164</v>
      </c>
      <c r="AD24" s="9" t="s">
        <v>55</v>
      </c>
      <c r="AE24" s="9" t="s">
        <v>249</v>
      </c>
      <c r="AF24" s="9" t="s">
        <v>250</v>
      </c>
      <c r="AG24" s="9"/>
    </row>
    <row r="25" s="23" customFormat="1" ht="69.6" spans="1:33">
      <c r="A25" s="29">
        <f>SUBTOTAL(103,$B$6:$B25)*1</f>
        <v>20</v>
      </c>
      <c r="B25" s="29" t="s">
        <v>153</v>
      </c>
      <c r="C25" s="9" t="s">
        <v>251</v>
      </c>
      <c r="D25" s="9" t="s">
        <v>155</v>
      </c>
      <c r="E25" s="9" t="s">
        <v>156</v>
      </c>
      <c r="F25" s="9" t="s">
        <v>157</v>
      </c>
      <c r="G25" s="9" t="s">
        <v>98</v>
      </c>
      <c r="H25" s="9" t="s">
        <v>252</v>
      </c>
      <c r="I25" s="9" t="s">
        <v>208</v>
      </c>
      <c r="J25" s="9" t="str">
        <f t="shared" si="1"/>
        <v>白鹅乡中心村朱场至老屋下安全挡墙工程朱场至老屋下门口安全挡墙总长300米，宽0.8米，高2米，用干砌石成。10</v>
      </c>
      <c r="K25" s="9" t="s">
        <v>253</v>
      </c>
      <c r="L25" s="9" t="s">
        <v>172</v>
      </c>
      <c r="M25" s="9" t="s">
        <v>25</v>
      </c>
      <c r="N25" s="9" t="s">
        <v>160</v>
      </c>
      <c r="O25" s="9">
        <v>8880</v>
      </c>
      <c r="P25" s="9" t="s">
        <v>161</v>
      </c>
      <c r="Q25" s="9" t="s">
        <v>201</v>
      </c>
      <c r="R25" s="9">
        <v>300</v>
      </c>
      <c r="S25" s="9" t="s">
        <v>50</v>
      </c>
      <c r="T25" s="9" t="s">
        <v>91</v>
      </c>
      <c r="U25" s="9" t="s">
        <v>51</v>
      </c>
      <c r="V25" s="9">
        <v>10</v>
      </c>
      <c r="W25" s="9">
        <v>10</v>
      </c>
      <c r="X25" s="9"/>
      <c r="Y25" s="9" t="s">
        <v>254</v>
      </c>
      <c r="Z25" s="38" t="str">
        <f t="shared" si="0"/>
        <v>朱场至老屋下门口安全挡墙总长300米，宽0.8米，高2米，用干砌石成。</v>
      </c>
      <c r="AA25" s="34">
        <v>22</v>
      </c>
      <c r="AB25" s="34">
        <v>385</v>
      </c>
      <c r="AC25" s="38" t="s">
        <v>164</v>
      </c>
      <c r="AD25" s="9" t="s">
        <v>29</v>
      </c>
      <c r="AE25" s="9" t="s">
        <v>255</v>
      </c>
      <c r="AF25" s="9" t="s">
        <v>255</v>
      </c>
      <c r="AG25" s="9"/>
    </row>
    <row r="26" s="23" customFormat="1" ht="69.6" spans="1:33">
      <c r="A26" s="29">
        <f>SUBTOTAL(103,$B$6:$B26)*1</f>
        <v>21</v>
      </c>
      <c r="B26" s="29" t="s">
        <v>153</v>
      </c>
      <c r="C26" s="9" t="s">
        <v>193</v>
      </c>
      <c r="D26" s="9" t="s">
        <v>155</v>
      </c>
      <c r="E26" s="9" t="s">
        <v>156</v>
      </c>
      <c r="F26" s="9" t="s">
        <v>157</v>
      </c>
      <c r="G26" s="9" t="s">
        <v>98</v>
      </c>
      <c r="H26" s="9" t="s">
        <v>252</v>
      </c>
      <c r="I26" s="9" t="s">
        <v>208</v>
      </c>
      <c r="J26" s="9" t="str">
        <f t="shared" si="1"/>
        <v>白鹅乡中心村农机购置项目购置抽水机5部、收割机拖车1部，收割机械2部40</v>
      </c>
      <c r="K26" s="30" t="s">
        <v>256</v>
      </c>
      <c r="L26" s="9" t="s">
        <v>172</v>
      </c>
      <c r="M26" s="9" t="s">
        <v>25</v>
      </c>
      <c r="N26" s="9" t="s">
        <v>160</v>
      </c>
      <c r="O26" s="9">
        <v>8880</v>
      </c>
      <c r="P26" s="9" t="s">
        <v>161</v>
      </c>
      <c r="Q26" s="9" t="s">
        <v>197</v>
      </c>
      <c r="R26" s="9">
        <v>1</v>
      </c>
      <c r="S26" s="9" t="s">
        <v>27</v>
      </c>
      <c r="T26" s="9" t="s">
        <v>87</v>
      </c>
      <c r="U26" s="9" t="s">
        <v>36</v>
      </c>
      <c r="V26" s="9">
        <v>40</v>
      </c>
      <c r="W26" s="9">
        <v>40</v>
      </c>
      <c r="X26" s="9"/>
      <c r="Y26" s="9" t="s">
        <v>257</v>
      </c>
      <c r="Z26" s="38" t="str">
        <f t="shared" si="0"/>
        <v>购置抽水机5部、收割机拖车1部，收割机械2部</v>
      </c>
      <c r="AA26" s="34">
        <v>24</v>
      </c>
      <c r="AB26" s="34">
        <v>89</v>
      </c>
      <c r="AC26" s="38" t="s">
        <v>164</v>
      </c>
      <c r="AD26" s="9" t="s">
        <v>29</v>
      </c>
      <c r="AE26" s="9" t="s">
        <v>255</v>
      </c>
      <c r="AF26" s="9" t="s">
        <v>255</v>
      </c>
      <c r="AG26" s="9"/>
    </row>
    <row r="27" s="23" customFormat="1" ht="87" spans="1:33">
      <c r="A27" s="29">
        <f>SUBTOTAL(103,$B$6:$B27)*1</f>
        <v>22</v>
      </c>
      <c r="B27" s="29" t="s">
        <v>153</v>
      </c>
      <c r="C27" s="9" t="s">
        <v>258</v>
      </c>
      <c r="D27" s="9" t="s">
        <v>155</v>
      </c>
      <c r="E27" s="9" t="s">
        <v>156</v>
      </c>
      <c r="F27" s="9" t="s">
        <v>157</v>
      </c>
      <c r="G27" s="9" t="s">
        <v>98</v>
      </c>
      <c r="H27" s="9" t="s">
        <v>252</v>
      </c>
      <c r="I27" s="9" t="s">
        <v>208</v>
      </c>
      <c r="J27" s="9" t="str">
        <f t="shared" si="1"/>
        <v>白鹅乡中心村白鹅小流域（中心村）治理挡土墙860m，厚碎石生产路50m，旧挡墙修复压顶130米，河道整治392米，浆砌石台阶5座等。197</v>
      </c>
      <c r="K27" s="9" t="s">
        <v>259</v>
      </c>
      <c r="L27" s="9" t="s">
        <v>227</v>
      </c>
      <c r="M27" s="9" t="s">
        <v>72</v>
      </c>
      <c r="N27" s="9" t="s">
        <v>260</v>
      </c>
      <c r="O27" s="9">
        <v>302</v>
      </c>
      <c r="P27" s="9" t="s">
        <v>161</v>
      </c>
      <c r="Q27" s="9" t="s">
        <v>261</v>
      </c>
      <c r="R27" s="9">
        <v>0.7</v>
      </c>
      <c r="S27" s="9" t="s">
        <v>50</v>
      </c>
      <c r="T27" s="9" t="s">
        <v>90</v>
      </c>
      <c r="U27" s="9" t="s">
        <v>57</v>
      </c>
      <c r="V27" s="9">
        <v>197</v>
      </c>
      <c r="W27" s="9"/>
      <c r="X27" s="9">
        <v>197</v>
      </c>
      <c r="Y27" s="9" t="s">
        <v>262</v>
      </c>
      <c r="Z27" s="38" t="str">
        <f t="shared" si="0"/>
        <v>挡土墙860m，厚碎石生产路50m，旧挡墙修复压顶130米，河道整治392米，浆砌石台阶5座等。</v>
      </c>
      <c r="AA27" s="34">
        <v>69</v>
      </c>
      <c r="AB27" s="34">
        <v>251</v>
      </c>
      <c r="AC27" s="38" t="s">
        <v>164</v>
      </c>
      <c r="AD27" s="9" t="s">
        <v>55</v>
      </c>
      <c r="AE27" s="9" t="s">
        <v>263</v>
      </c>
      <c r="AF27" s="9" t="s">
        <v>217</v>
      </c>
      <c r="AG27" s="9"/>
    </row>
    <row r="28" s="23" customFormat="1" ht="104.4" spans="1:33">
      <c r="A28" s="29">
        <f>SUBTOTAL(103,$B$6:$B28)*1</f>
        <v>23</v>
      </c>
      <c r="B28" s="29" t="s">
        <v>153</v>
      </c>
      <c r="C28" s="9" t="s">
        <v>264</v>
      </c>
      <c r="D28" s="9" t="s">
        <v>155</v>
      </c>
      <c r="E28" s="9" t="s">
        <v>156</v>
      </c>
      <c r="F28" s="9" t="s">
        <v>157</v>
      </c>
      <c r="G28" s="9" t="s">
        <v>98</v>
      </c>
      <c r="H28" s="9" t="s">
        <v>265</v>
      </c>
      <c r="I28" s="9"/>
      <c r="J28" s="9" t="str">
        <f t="shared" si="1"/>
        <v>白鹅乡中心村、河迳村白鹅小流域果园水土保持治理新建排灌渠3.58千米，沉沙池48个，蓄水池6个，涵管240米，新建田间道路5.28千米，太阳能灭虫灯40盏。105</v>
      </c>
      <c r="K28" s="9" t="s">
        <v>266</v>
      </c>
      <c r="L28" s="9" t="s">
        <v>227</v>
      </c>
      <c r="M28" s="9" t="s">
        <v>72</v>
      </c>
      <c r="N28" s="9" t="s">
        <v>260</v>
      </c>
      <c r="O28" s="9">
        <v>302</v>
      </c>
      <c r="P28" s="9" t="s">
        <v>161</v>
      </c>
      <c r="Q28" s="9" t="s">
        <v>261</v>
      </c>
      <c r="R28" s="9">
        <v>39.91</v>
      </c>
      <c r="S28" s="9" t="s">
        <v>50</v>
      </c>
      <c r="T28" s="9" t="s">
        <v>90</v>
      </c>
      <c r="U28" s="9" t="s">
        <v>57</v>
      </c>
      <c r="V28" s="9">
        <v>105</v>
      </c>
      <c r="W28" s="9"/>
      <c r="X28" s="9">
        <v>105</v>
      </c>
      <c r="Y28" s="9" t="s">
        <v>267</v>
      </c>
      <c r="Z28" s="38" t="str">
        <f t="shared" si="0"/>
        <v>新建排灌渠3.58千米，沉沙池48个，蓄水池6个，涵管240米，新建田间道路5.28千米，太阳能灭虫灯40盏。</v>
      </c>
      <c r="AA28" s="34">
        <v>55</v>
      </c>
      <c r="AB28" s="34">
        <v>217</v>
      </c>
      <c r="AC28" s="38" t="s">
        <v>164</v>
      </c>
      <c r="AD28" s="9" t="s">
        <v>55</v>
      </c>
      <c r="AE28" s="9" t="s">
        <v>263</v>
      </c>
      <c r="AF28" s="9" t="s">
        <v>217</v>
      </c>
      <c r="AG28" s="9"/>
    </row>
    <row r="29" s="23" customFormat="1" ht="139.2" spans="1:33">
      <c r="A29" s="29">
        <f>SUBTOTAL(103,$B$6:$B29)*1</f>
        <v>24</v>
      </c>
      <c r="B29" s="29" t="s">
        <v>153</v>
      </c>
      <c r="C29" s="9" t="s">
        <v>268</v>
      </c>
      <c r="D29" s="9" t="s">
        <v>155</v>
      </c>
      <c r="E29" s="9" t="s">
        <v>156</v>
      </c>
      <c r="F29" s="9" t="s">
        <v>157</v>
      </c>
      <c r="G29" s="9" t="s">
        <v>98</v>
      </c>
      <c r="H29" s="9" t="s">
        <v>269</v>
      </c>
      <c r="I29" s="9"/>
      <c r="J29" s="9" t="str">
        <f t="shared" si="1"/>
        <v>白鹅乡中心村、河迳村、狮子村、丹坑村中心至丹坑片区耕地撂荒复垦项目中心村撂荒复垦90亩，河迳村撂荒复垦50亩，狮子村撂荒复垦260亩，丹坑村撂荒复垦320亩14.9</v>
      </c>
      <c r="K29" s="9" t="s">
        <v>270</v>
      </c>
      <c r="L29" s="9" t="s">
        <v>227</v>
      </c>
      <c r="M29" s="9" t="s">
        <v>67</v>
      </c>
      <c r="N29" s="9" t="s">
        <v>228</v>
      </c>
      <c r="O29" s="9">
        <v>307.875</v>
      </c>
      <c r="P29" s="9" t="s">
        <v>161</v>
      </c>
      <c r="Q29" s="9" t="s">
        <v>222</v>
      </c>
      <c r="R29" s="9">
        <v>720</v>
      </c>
      <c r="S29" s="9" t="s">
        <v>27</v>
      </c>
      <c r="T29" s="9" t="s">
        <v>85</v>
      </c>
      <c r="U29" s="9" t="s">
        <v>43</v>
      </c>
      <c r="V29" s="9">
        <v>14.9</v>
      </c>
      <c r="W29" s="9"/>
      <c r="X29" s="9">
        <f>V29</f>
        <v>14.9</v>
      </c>
      <c r="Y29" s="9" t="s">
        <v>271</v>
      </c>
      <c r="Z29" s="38" t="str">
        <f t="shared" si="0"/>
        <v>中心村撂荒复垦90亩，河迳村撂荒复垦50亩，狮子村撂荒复垦260亩，丹坑村撂荒复垦320亩</v>
      </c>
      <c r="AA29" s="34">
        <v>534</v>
      </c>
      <c r="AB29" s="34">
        <v>1542</v>
      </c>
      <c r="AC29" s="38" t="s">
        <v>164</v>
      </c>
      <c r="AD29" s="9" t="s">
        <v>29</v>
      </c>
      <c r="AE29" s="9" t="s">
        <v>217</v>
      </c>
      <c r="AF29" s="9" t="s">
        <v>269</v>
      </c>
      <c r="AG29" s="9"/>
    </row>
    <row r="30" s="23" customFormat="1" ht="69.6" spans="1:33">
      <c r="A30" s="29">
        <f>SUBTOTAL(103,$B$6:$B30)*1</f>
        <v>25</v>
      </c>
      <c r="B30" s="29" t="s">
        <v>153</v>
      </c>
      <c r="C30" s="9" t="s">
        <v>272</v>
      </c>
      <c r="D30" s="9" t="s">
        <v>155</v>
      </c>
      <c r="E30" s="9" t="s">
        <v>156</v>
      </c>
      <c r="F30" s="9" t="s">
        <v>157</v>
      </c>
      <c r="G30" s="9" t="s">
        <v>98</v>
      </c>
      <c r="H30" s="9" t="s">
        <v>273</v>
      </c>
      <c r="I30" s="9" t="s">
        <v>274</v>
      </c>
      <c r="J30" s="9" t="str">
        <f t="shared" si="1"/>
        <v>白鹅乡梓坑村油菜产业基地排灌站建设项目50亩油菜种植基地新建白沙、大塘湖灌溉水泵2个，管道1400米，线路400米33</v>
      </c>
      <c r="K30" s="9" t="s">
        <v>275</v>
      </c>
      <c r="L30" s="4" t="s">
        <v>159</v>
      </c>
      <c r="M30" s="4" t="s">
        <v>69</v>
      </c>
      <c r="N30" s="4" t="s">
        <v>160</v>
      </c>
      <c r="O30" s="4">
        <v>3312</v>
      </c>
      <c r="P30" s="9" t="s">
        <v>161</v>
      </c>
      <c r="Q30" s="9" t="s">
        <v>201</v>
      </c>
      <c r="R30" s="9">
        <v>1400</v>
      </c>
      <c r="S30" s="9" t="s">
        <v>27</v>
      </c>
      <c r="T30" s="9" t="s">
        <v>85</v>
      </c>
      <c r="U30" s="9" t="s">
        <v>43</v>
      </c>
      <c r="V30" s="9">
        <v>33</v>
      </c>
      <c r="W30" s="9">
        <v>33</v>
      </c>
      <c r="X30" s="9"/>
      <c r="Y30" s="9" t="s">
        <v>276</v>
      </c>
      <c r="Z30" s="38" t="str">
        <f t="shared" si="0"/>
        <v>50亩油菜种植基地新建白沙、大塘湖灌溉水泵2个，管道1400米，线路400米</v>
      </c>
      <c r="AA30" s="34">
        <v>70</v>
      </c>
      <c r="AB30" s="34">
        <v>310</v>
      </c>
      <c r="AC30" s="38" t="s">
        <v>164</v>
      </c>
      <c r="AD30" s="9" t="s">
        <v>29</v>
      </c>
      <c r="AE30" s="9" t="s">
        <v>277</v>
      </c>
      <c r="AF30" s="9" t="s">
        <v>277</v>
      </c>
      <c r="AG30" s="9"/>
    </row>
    <row r="31" s="23" customFormat="1" ht="69.6" spans="1:33">
      <c r="A31" s="29">
        <f>SUBTOTAL(103,$B$6:$B31)*1</f>
        <v>26</v>
      </c>
      <c r="B31" s="29" t="s">
        <v>153</v>
      </c>
      <c r="C31" s="9" t="s">
        <v>278</v>
      </c>
      <c r="D31" s="9" t="s">
        <v>155</v>
      </c>
      <c r="E31" s="9" t="s">
        <v>156</v>
      </c>
      <c r="F31" s="9" t="s">
        <v>157</v>
      </c>
      <c r="G31" s="9" t="s">
        <v>98</v>
      </c>
      <c r="H31" s="9" t="s">
        <v>273</v>
      </c>
      <c r="I31" s="9" t="s">
        <v>274</v>
      </c>
      <c r="J31" s="9" t="str">
        <f t="shared" si="1"/>
        <v>白鹅乡梓坑村白鹅乡梓坑村梓坑家园山泉水供水项目新建取水水陂2座，铺设32-75mm管道6413米，新建48吨蓄水水箱1处48</v>
      </c>
      <c r="K31" s="9" t="s">
        <v>279</v>
      </c>
      <c r="L31" s="9" t="s">
        <v>168</v>
      </c>
      <c r="M31" s="9" t="s">
        <v>63</v>
      </c>
      <c r="N31" s="9" t="s">
        <v>160</v>
      </c>
      <c r="O31" s="9">
        <v>8082</v>
      </c>
      <c r="P31" s="9" t="s">
        <v>161</v>
      </c>
      <c r="Q31" s="9" t="s">
        <v>201</v>
      </c>
      <c r="R31" s="9">
        <v>6413</v>
      </c>
      <c r="S31" s="9" t="s">
        <v>50</v>
      </c>
      <c r="T31" s="9" t="s">
        <v>90</v>
      </c>
      <c r="U31" s="9" t="s">
        <v>54</v>
      </c>
      <c r="V31" s="9">
        <v>48</v>
      </c>
      <c r="W31" s="9">
        <v>48</v>
      </c>
      <c r="X31" s="9"/>
      <c r="Y31" s="9" t="s">
        <v>280</v>
      </c>
      <c r="Z31" s="38" t="str">
        <f t="shared" si="0"/>
        <v>新建取水水陂2座，铺设32-75mm管道6413米，新建48吨蓄水水箱1处</v>
      </c>
      <c r="AA31" s="34">
        <v>325</v>
      </c>
      <c r="AB31" s="34">
        <v>1500</v>
      </c>
      <c r="AC31" s="38" t="s">
        <v>164</v>
      </c>
      <c r="AD31" s="9" t="s">
        <v>55</v>
      </c>
      <c r="AE31" s="9" t="s">
        <v>249</v>
      </c>
      <c r="AF31" s="9" t="s">
        <v>277</v>
      </c>
      <c r="AG31" s="9"/>
    </row>
    <row r="32" s="23" customFormat="1" ht="69.6" spans="1:33">
      <c r="A32" s="29">
        <f>SUBTOTAL(103,$B$6:$B32)*1</f>
        <v>27</v>
      </c>
      <c r="B32" s="29" t="s">
        <v>153</v>
      </c>
      <c r="C32" s="9" t="s">
        <v>281</v>
      </c>
      <c r="D32" s="9" t="s">
        <v>176</v>
      </c>
      <c r="E32" s="9" t="s">
        <v>156</v>
      </c>
      <c r="F32" s="9" t="s">
        <v>157</v>
      </c>
      <c r="G32" s="9" t="s">
        <v>98</v>
      </c>
      <c r="H32" s="9" t="s">
        <v>273</v>
      </c>
      <c r="I32" s="9" t="s">
        <v>274</v>
      </c>
      <c r="J32" s="9" t="str">
        <f t="shared" si="1"/>
        <v>白鹅乡梓坑村供水提升工程新建2座500吨的蓄水池及配套设施278</v>
      </c>
      <c r="K32" s="9" t="s">
        <v>282</v>
      </c>
      <c r="L32" s="9" t="s">
        <v>168</v>
      </c>
      <c r="M32" s="9" t="s">
        <v>63</v>
      </c>
      <c r="N32" s="9" t="s">
        <v>160</v>
      </c>
      <c r="O32" s="9">
        <v>8082</v>
      </c>
      <c r="P32" s="9" t="s">
        <v>161</v>
      </c>
      <c r="Q32" s="9" t="s">
        <v>229</v>
      </c>
      <c r="R32" s="9">
        <v>1</v>
      </c>
      <c r="S32" s="9" t="s">
        <v>50</v>
      </c>
      <c r="T32" s="9" t="s">
        <v>283</v>
      </c>
      <c r="U32" s="9" t="s">
        <v>54</v>
      </c>
      <c r="V32" s="9">
        <v>278</v>
      </c>
      <c r="W32" s="9">
        <v>278</v>
      </c>
      <c r="X32" s="9"/>
      <c r="Y32" s="9" t="s">
        <v>284</v>
      </c>
      <c r="Z32" s="38" t="str">
        <f t="shared" si="0"/>
        <v>新建2座500吨的蓄水池及配套设施</v>
      </c>
      <c r="AA32" s="34">
        <v>287</v>
      </c>
      <c r="AB32" s="34">
        <v>8935</v>
      </c>
      <c r="AC32" s="38" t="s">
        <v>164</v>
      </c>
      <c r="AD32" s="9" t="s">
        <v>55</v>
      </c>
      <c r="AE32" s="9" t="s">
        <v>249</v>
      </c>
      <c r="AF32" s="9" t="s">
        <v>277</v>
      </c>
      <c r="AG32" s="9"/>
    </row>
    <row r="33" s="23" customFormat="1" ht="139.2" spans="1:33">
      <c r="A33" s="29">
        <f>SUBTOTAL(103,$B$6:$B33)*1</f>
        <v>28</v>
      </c>
      <c r="B33" s="29" t="s">
        <v>153</v>
      </c>
      <c r="C33" s="9" t="s">
        <v>285</v>
      </c>
      <c r="D33" s="9" t="s">
        <v>155</v>
      </c>
      <c r="E33" s="9" t="s">
        <v>156</v>
      </c>
      <c r="F33" s="9" t="s">
        <v>157</v>
      </c>
      <c r="G33" s="9" t="s">
        <v>99</v>
      </c>
      <c r="H33" s="9" t="s">
        <v>286</v>
      </c>
      <c r="I33" s="9"/>
      <c r="J33" s="9" t="str">
        <f t="shared" si="1"/>
        <v>城市社区城北社区公共基础设施提升项目4-5栋公共区域安装不锈钢安全窗240㎡；更换安装4-5栋挡雨钢化玻璃8块；新建垃圾池1座、更换消防出水管道60米、安装监控设备14、安装恒压泵2台及二次供水管道120米等基础设施建设。18.5</v>
      </c>
      <c r="K33" s="9" t="s">
        <v>287</v>
      </c>
      <c r="L33" s="9" t="s">
        <v>172</v>
      </c>
      <c r="M33" s="9" t="s">
        <v>288</v>
      </c>
      <c r="N33" s="9" t="s">
        <v>160</v>
      </c>
      <c r="O33" s="9">
        <v>433</v>
      </c>
      <c r="P33" s="9" t="s">
        <v>161</v>
      </c>
      <c r="Q33" s="9" t="s">
        <v>289</v>
      </c>
      <c r="R33" s="9">
        <v>240</v>
      </c>
      <c r="S33" s="9" t="s">
        <v>59</v>
      </c>
      <c r="T33" s="9" t="s">
        <v>178</v>
      </c>
      <c r="U33" s="9" t="s">
        <v>57</v>
      </c>
      <c r="V33" s="9">
        <v>18.5</v>
      </c>
      <c r="W33" s="9">
        <v>18.5</v>
      </c>
      <c r="X33" s="9"/>
      <c r="Y33" s="9" t="s">
        <v>290</v>
      </c>
      <c r="Z33" s="38" t="str">
        <f t="shared" si="0"/>
        <v>4-5栋公共区域安装不锈钢安全窗240㎡；更换安装4-5栋挡雨钢化玻璃8块；新建垃圾池1座、更换消防出水管道60米、安装监控设备14、安装恒压泵2台及二次供水管道120米等基础设施建设。</v>
      </c>
      <c r="AA33" s="34">
        <v>128</v>
      </c>
      <c r="AB33" s="34">
        <v>677</v>
      </c>
      <c r="AC33" s="38" t="s">
        <v>164</v>
      </c>
      <c r="AD33" s="9" t="s">
        <v>26</v>
      </c>
      <c r="AE33" s="9" t="s">
        <v>286</v>
      </c>
      <c r="AF33" s="9" t="s">
        <v>286</v>
      </c>
      <c r="AG33" s="9"/>
    </row>
    <row r="34" s="23" customFormat="1" ht="87" spans="1:33">
      <c r="A34" s="29">
        <f>SUBTOTAL(103,$B$6:$B34)*1</f>
        <v>29</v>
      </c>
      <c r="B34" s="29" t="s">
        <v>153</v>
      </c>
      <c r="C34" s="9" t="s">
        <v>285</v>
      </c>
      <c r="D34" s="9" t="s">
        <v>155</v>
      </c>
      <c r="E34" s="9" t="s">
        <v>156</v>
      </c>
      <c r="F34" s="9" t="s">
        <v>157</v>
      </c>
      <c r="G34" s="9" t="s">
        <v>99</v>
      </c>
      <c r="H34" s="9" t="s">
        <v>291</v>
      </c>
      <c r="I34" s="9"/>
      <c r="J34" s="9" t="str">
        <f t="shared" si="1"/>
        <v>城市社区贡江社区公共基础设施提升项目1.新建9-15栋排水排污沟改造250m；2.安装9-10-12-13-14-15-16B栋电梯监控设备14台。14.5</v>
      </c>
      <c r="K34" s="9" t="s">
        <v>292</v>
      </c>
      <c r="L34" s="9" t="s">
        <v>172</v>
      </c>
      <c r="M34" s="9" t="s">
        <v>288</v>
      </c>
      <c r="N34" s="9" t="s">
        <v>160</v>
      </c>
      <c r="O34" s="9">
        <v>433</v>
      </c>
      <c r="P34" s="9" t="s">
        <v>161</v>
      </c>
      <c r="Q34" s="9" t="s">
        <v>293</v>
      </c>
      <c r="R34" s="9">
        <v>250</v>
      </c>
      <c r="S34" s="9" t="s">
        <v>59</v>
      </c>
      <c r="T34" s="9" t="s">
        <v>178</v>
      </c>
      <c r="U34" s="9" t="s">
        <v>57</v>
      </c>
      <c r="V34" s="9">
        <v>14.5</v>
      </c>
      <c r="W34" s="9">
        <v>14.5</v>
      </c>
      <c r="X34" s="9"/>
      <c r="Y34" s="9" t="s">
        <v>294</v>
      </c>
      <c r="Z34" s="38" t="str">
        <f t="shared" si="0"/>
        <v>1.新建9-15栋排水排污沟改造250m；2.安装9-10-12-13-14-15-16B栋电梯监控设备14台。</v>
      </c>
      <c r="AA34" s="34">
        <v>69</v>
      </c>
      <c r="AB34" s="34">
        <v>300</v>
      </c>
      <c r="AC34" s="38" t="s">
        <v>164</v>
      </c>
      <c r="AD34" s="9" t="s">
        <v>26</v>
      </c>
      <c r="AE34" s="9" t="s">
        <v>99</v>
      </c>
      <c r="AF34" s="9" t="s">
        <v>291</v>
      </c>
      <c r="AG34" s="9"/>
    </row>
    <row r="35" s="23" customFormat="1" ht="104.4" spans="1:33">
      <c r="A35" s="29">
        <f>SUBTOTAL(103,$B$6:$B35)*1</f>
        <v>30</v>
      </c>
      <c r="B35" s="29" t="s">
        <v>153</v>
      </c>
      <c r="C35" s="9" t="s">
        <v>295</v>
      </c>
      <c r="D35" s="9" t="s">
        <v>155</v>
      </c>
      <c r="E35" s="9" t="s">
        <v>156</v>
      </c>
      <c r="F35" s="9" t="s">
        <v>157</v>
      </c>
      <c r="G35" s="9" t="s">
        <v>100</v>
      </c>
      <c r="H35" s="9" t="s">
        <v>296</v>
      </c>
      <c r="I35" s="9" t="s">
        <v>246</v>
      </c>
      <c r="J35" s="9" t="str">
        <f t="shared" si="1"/>
        <v>洞头乡洞头畲族村上万新区通道硬化项目主干道铺设水泥路面长145米，宽6米，硂层厚度20厘米。通道硬化（含场地硬化）1600平方米，硂层厚度18厘米。42</v>
      </c>
      <c r="K35" s="9" t="s">
        <v>297</v>
      </c>
      <c r="L35" s="9" t="s">
        <v>172</v>
      </c>
      <c r="M35" s="9" t="s">
        <v>25</v>
      </c>
      <c r="N35" s="9" t="s">
        <v>298</v>
      </c>
      <c r="O35" s="9">
        <v>116</v>
      </c>
      <c r="P35" s="9">
        <v>0</v>
      </c>
      <c r="Q35" s="9" t="s">
        <v>201</v>
      </c>
      <c r="R35" s="9">
        <v>145</v>
      </c>
      <c r="S35" s="9" t="s">
        <v>50</v>
      </c>
      <c r="T35" s="9" t="s">
        <v>90</v>
      </c>
      <c r="U35" s="9" t="s">
        <v>52</v>
      </c>
      <c r="V35" s="9">
        <v>42</v>
      </c>
      <c r="W35" s="9">
        <v>42</v>
      </c>
      <c r="X35" s="9"/>
      <c r="Y35" s="9" t="s">
        <v>299</v>
      </c>
      <c r="Z35" s="38" t="str">
        <f t="shared" si="0"/>
        <v>主干道铺设水泥路面长145米，宽6米，硂层厚度20厘米。通道硬化（含场地硬化）1600平方米，硂层厚度18厘米。</v>
      </c>
      <c r="AA35" s="34">
        <v>30</v>
      </c>
      <c r="AB35" s="34">
        <v>150</v>
      </c>
      <c r="AC35" s="38" t="s">
        <v>164</v>
      </c>
      <c r="AD35" s="9" t="s">
        <v>53</v>
      </c>
      <c r="AE35" s="9" t="s">
        <v>300</v>
      </c>
      <c r="AF35" s="9" t="s">
        <v>301</v>
      </c>
      <c r="AG35" s="9" t="s">
        <v>302</v>
      </c>
    </row>
    <row r="36" s="23" customFormat="1" ht="104.4" spans="1:33">
      <c r="A36" s="29">
        <f>SUBTOTAL(103,$B$6:$B36)*1</f>
        <v>31</v>
      </c>
      <c r="B36" s="29" t="s">
        <v>153</v>
      </c>
      <c r="C36" s="9" t="s">
        <v>303</v>
      </c>
      <c r="D36" s="9" t="s">
        <v>155</v>
      </c>
      <c r="E36" s="9" t="s">
        <v>156</v>
      </c>
      <c r="F36" s="9" t="s">
        <v>157</v>
      </c>
      <c r="G36" s="9" t="s">
        <v>100</v>
      </c>
      <c r="H36" s="9" t="s">
        <v>296</v>
      </c>
      <c r="I36" s="9" t="s">
        <v>246</v>
      </c>
      <c r="J36" s="9" t="str">
        <f t="shared" si="1"/>
        <v>洞头乡洞头畲族村人居环境整治项目浆砌片石水沟长140米，规格高60厘米，沟宽60厘米，沟墙厚度30厘米，阶檐硬化260平方米。浆砌片石护坎长40米，平均高度1.5米等。24</v>
      </c>
      <c r="K36" s="9" t="s">
        <v>304</v>
      </c>
      <c r="L36" s="9" t="s">
        <v>172</v>
      </c>
      <c r="M36" s="9" t="s">
        <v>25</v>
      </c>
      <c r="N36" s="9" t="s">
        <v>298</v>
      </c>
      <c r="O36" s="9">
        <v>116</v>
      </c>
      <c r="P36" s="9">
        <v>0</v>
      </c>
      <c r="Q36" s="9" t="s">
        <v>201</v>
      </c>
      <c r="R36" s="9">
        <v>140</v>
      </c>
      <c r="S36" s="9" t="s">
        <v>50</v>
      </c>
      <c r="T36" s="9" t="s">
        <v>91</v>
      </c>
      <c r="U36" s="9" t="s">
        <v>51</v>
      </c>
      <c r="V36" s="9">
        <v>24</v>
      </c>
      <c r="W36" s="9">
        <v>24</v>
      </c>
      <c r="X36" s="9"/>
      <c r="Y36" s="9" t="s">
        <v>305</v>
      </c>
      <c r="Z36" s="38" t="str">
        <f t="shared" si="0"/>
        <v>浆砌片石水沟长140米，规格高60厘米，沟宽60厘米，沟墙厚度30厘米，阶檐硬化260平方米。浆砌片石护坎长40米，平均高度1.5米等。</v>
      </c>
      <c r="AA36" s="34">
        <v>36</v>
      </c>
      <c r="AB36" s="34">
        <v>180</v>
      </c>
      <c r="AC36" s="38" t="s">
        <v>164</v>
      </c>
      <c r="AD36" s="9" t="s">
        <v>53</v>
      </c>
      <c r="AE36" s="9" t="s">
        <v>300</v>
      </c>
      <c r="AF36" s="9" t="s">
        <v>301</v>
      </c>
      <c r="AG36" s="9" t="s">
        <v>302</v>
      </c>
    </row>
    <row r="37" s="23" customFormat="1" ht="87" spans="1:33">
      <c r="A37" s="29">
        <f>SUBTOTAL(103,$B$6:$B37)*1</f>
        <v>32</v>
      </c>
      <c r="B37" s="29" t="s">
        <v>153</v>
      </c>
      <c r="C37" s="9" t="s">
        <v>306</v>
      </c>
      <c r="D37" s="9" t="s">
        <v>176</v>
      </c>
      <c r="E37" s="9" t="s">
        <v>156</v>
      </c>
      <c r="F37" s="9" t="s">
        <v>157</v>
      </c>
      <c r="G37" s="9" t="s">
        <v>100</v>
      </c>
      <c r="H37" s="9" t="s">
        <v>307</v>
      </c>
      <c r="I37" s="9"/>
      <c r="J37" s="9" t="str">
        <f t="shared" si="1"/>
        <v>洞头乡洞头畲族村、洞下村洞头乡乳鸽养殖基地建设投资入股官丰村乳鸽养殖基地，续建600㎡乳鸽养殖基地（洞头畲族村10万元、洞下村5万元）15</v>
      </c>
      <c r="K37" s="30" t="s">
        <v>308</v>
      </c>
      <c r="L37" s="9" t="s">
        <v>172</v>
      </c>
      <c r="M37" s="9" t="s">
        <v>288</v>
      </c>
      <c r="N37" s="9" t="s">
        <v>309</v>
      </c>
      <c r="O37" s="9">
        <v>10.433</v>
      </c>
      <c r="P37" s="9" t="s">
        <v>161</v>
      </c>
      <c r="Q37" s="9" t="s">
        <v>289</v>
      </c>
      <c r="R37" s="9">
        <v>600</v>
      </c>
      <c r="S37" s="9" t="s">
        <v>27</v>
      </c>
      <c r="T37" s="9" t="s">
        <v>85</v>
      </c>
      <c r="U37" s="9" t="s">
        <v>41</v>
      </c>
      <c r="V37" s="9">
        <v>15</v>
      </c>
      <c r="W37" s="9">
        <v>15</v>
      </c>
      <c r="X37" s="9"/>
      <c r="Y37" s="9" t="s">
        <v>310</v>
      </c>
      <c r="Z37" s="38" t="str">
        <f t="shared" si="0"/>
        <v>投资入股官丰村乳鸽养殖基地，续建600㎡乳鸽养殖基地（洞头畲族村10万元、洞下村5万元）</v>
      </c>
      <c r="AA37" s="34">
        <v>46</v>
      </c>
      <c r="AB37" s="34">
        <v>164</v>
      </c>
      <c r="AC37" s="38" t="s">
        <v>164</v>
      </c>
      <c r="AD37" s="9" t="s">
        <v>53</v>
      </c>
      <c r="AE37" s="9" t="str">
        <f>G37&amp;"人民政府"</f>
        <v>洞头乡人民政府</v>
      </c>
      <c r="AF37" s="9" t="str">
        <f>H37&amp;"民委员会"</f>
        <v>洞头畲族村、洞下村民委员会</v>
      </c>
      <c r="AG37" s="9"/>
    </row>
    <row r="38" s="23" customFormat="1" ht="69.6" spans="1:33">
      <c r="A38" s="29">
        <f>SUBTOTAL(103,$B$6:$B38)*1</f>
        <v>33</v>
      </c>
      <c r="B38" s="29" t="s">
        <v>153</v>
      </c>
      <c r="C38" s="9" t="s">
        <v>311</v>
      </c>
      <c r="D38" s="9" t="s">
        <v>155</v>
      </c>
      <c r="E38" s="9" t="s">
        <v>156</v>
      </c>
      <c r="F38" s="9" t="s">
        <v>157</v>
      </c>
      <c r="G38" s="9" t="s">
        <v>100</v>
      </c>
      <c r="H38" s="9" t="s">
        <v>312</v>
      </c>
      <c r="I38" s="9" t="s">
        <v>208</v>
      </c>
      <c r="J38" s="9" t="str">
        <f t="shared" si="1"/>
        <v>洞头乡肥岭村生产农用设备添置小型旋耕机1台、小型收割机1台3</v>
      </c>
      <c r="K38" s="30" t="s">
        <v>313</v>
      </c>
      <c r="L38" s="9" t="s">
        <v>172</v>
      </c>
      <c r="M38" s="9" t="s">
        <v>25</v>
      </c>
      <c r="N38" s="9" t="s">
        <v>160</v>
      </c>
      <c r="O38" s="9">
        <v>8880</v>
      </c>
      <c r="P38" s="9" t="s">
        <v>161</v>
      </c>
      <c r="Q38" s="9" t="s">
        <v>197</v>
      </c>
      <c r="R38" s="9">
        <v>2</v>
      </c>
      <c r="S38" s="9" t="s">
        <v>27</v>
      </c>
      <c r="T38" s="9" t="s">
        <v>87</v>
      </c>
      <c r="U38" s="9" t="s">
        <v>36</v>
      </c>
      <c r="V38" s="9">
        <v>3</v>
      </c>
      <c r="W38" s="9">
        <v>3</v>
      </c>
      <c r="X38" s="9"/>
      <c r="Y38" s="9" t="s">
        <v>314</v>
      </c>
      <c r="Z38" s="38" t="str">
        <f t="shared" si="0"/>
        <v>小型旋耕机1台、小型收割机1台</v>
      </c>
      <c r="AA38" s="34">
        <v>37</v>
      </c>
      <c r="AB38" s="34">
        <v>152</v>
      </c>
      <c r="AC38" s="38" t="s">
        <v>164</v>
      </c>
      <c r="AD38" s="9" t="s">
        <v>29</v>
      </c>
      <c r="AE38" s="9" t="s">
        <v>315</v>
      </c>
      <c r="AF38" s="9" t="s">
        <v>315</v>
      </c>
      <c r="AG38" s="9"/>
    </row>
    <row r="39" s="23" customFormat="1" ht="191.4" spans="1:33">
      <c r="A39" s="29">
        <f>SUBTOTAL(103,$B$6:$B39)*1</f>
        <v>34</v>
      </c>
      <c r="B39" s="29" t="s">
        <v>153</v>
      </c>
      <c r="C39" s="9" t="s">
        <v>316</v>
      </c>
      <c r="D39" s="9" t="s">
        <v>155</v>
      </c>
      <c r="E39" s="9" t="s">
        <v>156</v>
      </c>
      <c r="F39" s="9" t="s">
        <v>157</v>
      </c>
      <c r="G39" s="9" t="s">
        <v>100</v>
      </c>
      <c r="H39" s="9" t="s">
        <v>317</v>
      </c>
      <c r="I39" s="9"/>
      <c r="J39" s="9" t="str">
        <f t="shared" si="1"/>
        <v>洞头乡肥岭村、官丰村、上东坑村、石圳村、下东坑村洞头乡畲情农特产品加工厂建设加工厂房1500㎡（肥岭村27万元、官丰村15万元、上东坑村26.5万元、石圳村27万元、下东坑村84.5万元）180</v>
      </c>
      <c r="K39" s="30" t="s">
        <v>318</v>
      </c>
      <c r="L39" s="9" t="s">
        <v>172</v>
      </c>
      <c r="M39" s="9" t="s">
        <v>25</v>
      </c>
      <c r="N39" s="9" t="s">
        <v>160</v>
      </c>
      <c r="O39" s="9">
        <v>8880</v>
      </c>
      <c r="P39" s="9">
        <v>0</v>
      </c>
      <c r="Q39" s="9" t="s">
        <v>319</v>
      </c>
      <c r="R39" s="9">
        <v>2000</v>
      </c>
      <c r="S39" s="9" t="s">
        <v>27</v>
      </c>
      <c r="T39" s="9" t="s">
        <v>86</v>
      </c>
      <c r="U39" s="9" t="s">
        <v>34</v>
      </c>
      <c r="V39" s="9">
        <v>180</v>
      </c>
      <c r="W39" s="9">
        <v>180</v>
      </c>
      <c r="X39" s="9"/>
      <c r="Y39" s="9" t="s">
        <v>320</v>
      </c>
      <c r="Z39" s="38" t="str">
        <f t="shared" si="0"/>
        <v>建设加工厂房1500㎡（肥岭村27万元、官丰村15万元、上东坑村26.5万元、石圳村27万元、下东坑村84.5万元）</v>
      </c>
      <c r="AA39" s="34">
        <v>1000</v>
      </c>
      <c r="AB39" s="34">
        <v>4500</v>
      </c>
      <c r="AC39" s="38" t="s">
        <v>164</v>
      </c>
      <c r="AD39" s="9" t="s">
        <v>29</v>
      </c>
      <c r="AE39" s="9" t="s">
        <v>300</v>
      </c>
      <c r="AF39" s="9" t="s">
        <v>300</v>
      </c>
      <c r="AG39" s="9"/>
    </row>
    <row r="40" s="23" customFormat="1" ht="69.6" spans="1:33">
      <c r="A40" s="29">
        <f>SUBTOTAL(103,$B$6:$B40)*1</f>
        <v>35</v>
      </c>
      <c r="B40" s="29" t="s">
        <v>153</v>
      </c>
      <c r="C40" s="9" t="s">
        <v>321</v>
      </c>
      <c r="D40" s="9" t="s">
        <v>155</v>
      </c>
      <c r="E40" s="9" t="s">
        <v>156</v>
      </c>
      <c r="F40" s="9" t="s">
        <v>157</v>
      </c>
      <c r="G40" s="9" t="s">
        <v>100</v>
      </c>
      <c r="H40" s="9" t="s">
        <v>322</v>
      </c>
      <c r="I40" s="9" t="s">
        <v>208</v>
      </c>
      <c r="J40" s="9" t="str">
        <f t="shared" si="1"/>
        <v>洞头乡官丰村官丰村社公坝产业基地基础设施建设地面硬化500平方米、排水沟300平米等15</v>
      </c>
      <c r="K40" s="9" t="s">
        <v>323</v>
      </c>
      <c r="L40" s="9" t="s">
        <v>172</v>
      </c>
      <c r="M40" s="9" t="s">
        <v>25</v>
      </c>
      <c r="N40" s="9" t="s">
        <v>160</v>
      </c>
      <c r="O40" s="9">
        <v>8880</v>
      </c>
      <c r="P40" s="9" t="s">
        <v>161</v>
      </c>
      <c r="Q40" s="9" t="s">
        <v>319</v>
      </c>
      <c r="R40" s="9">
        <v>300</v>
      </c>
      <c r="S40" s="9" t="s">
        <v>50</v>
      </c>
      <c r="T40" s="9" t="s">
        <v>91</v>
      </c>
      <c r="U40" s="9" t="s">
        <v>51</v>
      </c>
      <c r="V40" s="9">
        <v>15</v>
      </c>
      <c r="W40" s="9">
        <v>15</v>
      </c>
      <c r="X40" s="9"/>
      <c r="Y40" s="9" t="s">
        <v>324</v>
      </c>
      <c r="Z40" s="38" t="str">
        <f t="shared" si="0"/>
        <v>地面硬化500平方米、排水沟300平米等</v>
      </c>
      <c r="AA40" s="34">
        <v>75</v>
      </c>
      <c r="AB40" s="34">
        <v>310</v>
      </c>
      <c r="AC40" s="38" t="s">
        <v>164</v>
      </c>
      <c r="AD40" s="9" t="s">
        <v>29</v>
      </c>
      <c r="AE40" s="9" t="s">
        <v>300</v>
      </c>
      <c r="AF40" s="9" t="s">
        <v>325</v>
      </c>
      <c r="AG40" s="9"/>
    </row>
    <row r="41" s="23" customFormat="1" ht="69.6" spans="1:33">
      <c r="A41" s="29">
        <f>SUBTOTAL(103,$B$6:$B41)*1</f>
        <v>36</v>
      </c>
      <c r="B41" s="29" t="s">
        <v>153</v>
      </c>
      <c r="C41" s="9" t="s">
        <v>326</v>
      </c>
      <c r="D41" s="9" t="s">
        <v>155</v>
      </c>
      <c r="E41" s="9" t="s">
        <v>185</v>
      </c>
      <c r="F41" s="9" t="s">
        <v>157</v>
      </c>
      <c r="G41" s="9" t="s">
        <v>100</v>
      </c>
      <c r="H41" s="9" t="s">
        <v>322</v>
      </c>
      <c r="I41" s="9" t="s">
        <v>208</v>
      </c>
      <c r="J41" s="9" t="str">
        <f t="shared" si="1"/>
        <v>洞头乡官丰村乳鸽养殖基地建设项目搭建钢架棚600 平方米，一期满足 1000 对种鸽养殖规模30</v>
      </c>
      <c r="K41" s="30" t="s">
        <v>327</v>
      </c>
      <c r="L41" s="9" t="s">
        <v>172</v>
      </c>
      <c r="M41" s="9" t="s">
        <v>25</v>
      </c>
      <c r="N41" s="9" t="s">
        <v>160</v>
      </c>
      <c r="O41" s="9">
        <v>8880</v>
      </c>
      <c r="P41" s="9" t="s">
        <v>161</v>
      </c>
      <c r="Q41" s="9" t="s">
        <v>319</v>
      </c>
      <c r="R41" s="9">
        <v>600</v>
      </c>
      <c r="S41" s="9" t="s">
        <v>27</v>
      </c>
      <c r="T41" s="9" t="s">
        <v>85</v>
      </c>
      <c r="U41" s="9" t="s">
        <v>41</v>
      </c>
      <c r="V41" s="9">
        <v>30</v>
      </c>
      <c r="W41" s="9">
        <v>30</v>
      </c>
      <c r="X41" s="9"/>
      <c r="Y41" s="9" t="s">
        <v>310</v>
      </c>
      <c r="Z41" s="38" t="str">
        <f t="shared" si="0"/>
        <v>搭建钢架棚600 平方米，一期满足 1000 对种鸽养殖规模</v>
      </c>
      <c r="AA41" s="34">
        <v>46</v>
      </c>
      <c r="AB41" s="34">
        <v>164</v>
      </c>
      <c r="AC41" s="38" t="s">
        <v>164</v>
      </c>
      <c r="AD41" s="9" t="s">
        <v>29</v>
      </c>
      <c r="AE41" s="9" t="s">
        <v>300</v>
      </c>
      <c r="AF41" s="9" t="s">
        <v>325</v>
      </c>
      <c r="AG41" s="9"/>
    </row>
    <row r="42" s="23" customFormat="1" ht="365.4" spans="1:33">
      <c r="A42" s="29">
        <f>SUBTOTAL(103,$B$6:$B42)*1</f>
        <v>37</v>
      </c>
      <c r="B42" s="29" t="s">
        <v>153</v>
      </c>
      <c r="C42" s="9" t="s">
        <v>27</v>
      </c>
      <c r="D42" s="9" t="s">
        <v>155</v>
      </c>
      <c r="E42" s="9" t="s">
        <v>156</v>
      </c>
      <c r="F42" s="9" t="s">
        <v>157</v>
      </c>
      <c r="G42" s="9" t="s">
        <v>100</v>
      </c>
      <c r="H42" s="9" t="s">
        <v>328</v>
      </c>
      <c r="I42" s="9"/>
      <c r="J42" s="9" t="str">
        <f t="shared" si="1"/>
        <v>洞头乡河头村、洞头畲族村、石圳村、洞下村、下东坑村、官丰村、上东坑村
产业发展1、河头村上洋小组耕地复垦8亩、巨峰小组耕地复垦5亩、竹远背小组耕地复垦6亩、罗坑小组耕地复垦5亩、围背小组耕地复垦。2、洞头畲族村上湾小组耕地复垦5亩，崩光脑小组耕地复垦6亩，樟脑山小组25亩，罗墩坝小组蛇形地5亩。3、石圳村下石圳小组耕地复垦4亩。4、洞下村上万社公背5亩，社公湾2亩、铁辽坑5亩、社公湾2亩、垇头屋下3亩。5、下东坑村4.21亩复垦面积。官丰村红星小组耕地复垦8亩、坎下小组耕地复垦10亩、中间屋小组耕地复垦7亩、磨下小组耕地复垦5亩、百里坝小组耕地复垦3亩。上东坑村排脑小组7.63亩复垦，牛栏岽4.67亩复垦25.8</v>
      </c>
      <c r="K42" s="9" t="s">
        <v>329</v>
      </c>
      <c r="L42" s="9" t="s">
        <v>159</v>
      </c>
      <c r="M42" s="9" t="s">
        <v>69</v>
      </c>
      <c r="N42" s="9" t="s">
        <v>160</v>
      </c>
      <c r="O42" s="9">
        <v>3312</v>
      </c>
      <c r="P42" s="9" t="s">
        <v>161</v>
      </c>
      <c r="Q42" s="9" t="s">
        <v>222</v>
      </c>
      <c r="R42" s="9">
        <v>137.64</v>
      </c>
      <c r="S42" s="9" t="s">
        <v>27</v>
      </c>
      <c r="T42" s="9" t="s">
        <v>85</v>
      </c>
      <c r="U42" s="9" t="s">
        <v>43</v>
      </c>
      <c r="V42" s="9">
        <v>25.8</v>
      </c>
      <c r="W42" s="9">
        <v>25.8</v>
      </c>
      <c r="X42" s="9"/>
      <c r="Y42" s="9" t="s">
        <v>330</v>
      </c>
      <c r="Z42" s="38" t="str">
        <f t="shared" si="0"/>
        <v>1、河头村上洋小组耕地复垦8亩、巨峰小组耕地复垦5亩、竹远背小组耕地复垦6亩、罗坑小组耕地复垦5亩、围背小组耕地复垦。2、洞头畲族村上湾小组耕地复垦5亩，崩光脑小组耕地复垦6亩，樟脑山小组25亩，罗墩坝小组蛇形地5亩。3、石圳村下石圳小组耕地复垦4亩。4、洞下村上万社公背5亩，社公湾2亩、铁辽坑5亩、社公湾2亩、垇头屋下3亩。5、下东坑村4.21亩复垦面积。官丰村红星小组耕地复垦8亩、坎下小组耕地复垦10亩、中间屋小组耕地复垦7亩、磨下小组耕地复垦5亩、百里坝小组耕地复垦3亩。上东坑村排脑小组7.63亩复垦，牛栏岽4.67亩复垦</v>
      </c>
      <c r="AA42" s="34">
        <v>220</v>
      </c>
      <c r="AB42" s="34">
        <v>863</v>
      </c>
      <c r="AC42" s="38" t="s">
        <v>164</v>
      </c>
      <c r="AD42" s="9" t="s">
        <v>29</v>
      </c>
      <c r="AE42" s="9" t="s">
        <v>300</v>
      </c>
      <c r="AF42" s="9" t="s">
        <v>331</v>
      </c>
      <c r="AG42" s="9"/>
    </row>
    <row r="43" s="23" customFormat="1" ht="313.2" spans="1:33">
      <c r="A43" s="29">
        <f>SUBTOTAL(103,$B$6:$B43)*1</f>
        <v>38</v>
      </c>
      <c r="B43" s="29" t="s">
        <v>153</v>
      </c>
      <c r="C43" s="9" t="s">
        <v>332</v>
      </c>
      <c r="D43" s="9" t="s">
        <v>155</v>
      </c>
      <c r="E43" s="9" t="s">
        <v>156</v>
      </c>
      <c r="F43" s="9" t="s">
        <v>157</v>
      </c>
      <c r="G43" s="9" t="s">
        <v>100</v>
      </c>
      <c r="H43" s="9" t="s">
        <v>333</v>
      </c>
      <c r="I43" s="9"/>
      <c r="J43" s="9" t="str">
        <f t="shared" si="1"/>
        <v>洞头乡河头村、洞头畲族村、石圳村、洞下村、下东坑村、官丰村、上东坑村、肥岭村房屋修缮脱贫户和监测户住房修缮1200㎡，屋面防水800㎡等6</v>
      </c>
      <c r="K43" s="9" t="s">
        <v>334</v>
      </c>
      <c r="L43" s="9" t="s">
        <v>168</v>
      </c>
      <c r="M43" s="9" t="s">
        <v>63</v>
      </c>
      <c r="N43" s="9" t="s">
        <v>160</v>
      </c>
      <c r="O43" s="9">
        <v>8082</v>
      </c>
      <c r="P43" s="9" t="s">
        <v>161</v>
      </c>
      <c r="Q43" s="9" t="s">
        <v>319</v>
      </c>
      <c r="R43" s="9">
        <v>1200</v>
      </c>
      <c r="S43" s="9" t="s">
        <v>44</v>
      </c>
      <c r="T43" s="9" t="s">
        <v>93</v>
      </c>
      <c r="U43" s="9" t="s">
        <v>45</v>
      </c>
      <c r="V43" s="9">
        <v>6</v>
      </c>
      <c r="W43" s="9">
        <v>6</v>
      </c>
      <c r="X43" s="9"/>
      <c r="Y43" s="9" t="s">
        <v>335</v>
      </c>
      <c r="Z43" s="38" t="str">
        <f t="shared" si="0"/>
        <v>脱贫户和监测户住房修缮1200㎡，屋面防水800㎡等</v>
      </c>
      <c r="AA43" s="34">
        <v>18</v>
      </c>
      <c r="AB43" s="34">
        <v>82</v>
      </c>
      <c r="AC43" s="38" t="s">
        <v>164</v>
      </c>
      <c r="AD43" s="9" t="s">
        <v>46</v>
      </c>
      <c r="AE43" s="9" t="s">
        <v>300</v>
      </c>
      <c r="AF43" s="9" t="s">
        <v>333</v>
      </c>
      <c r="AG43" s="9"/>
    </row>
    <row r="44" s="23" customFormat="1" ht="69.6" spans="1:33">
      <c r="A44" s="29">
        <f>SUBTOTAL(103,$B$6:$B44)*1</f>
        <v>39</v>
      </c>
      <c r="B44" s="29" t="s">
        <v>153</v>
      </c>
      <c r="C44" s="9" t="s">
        <v>311</v>
      </c>
      <c r="D44" s="9" t="s">
        <v>155</v>
      </c>
      <c r="E44" s="9" t="s">
        <v>156</v>
      </c>
      <c r="F44" s="9" t="s">
        <v>157</v>
      </c>
      <c r="G44" s="9" t="s">
        <v>100</v>
      </c>
      <c r="H44" s="9" t="s">
        <v>336</v>
      </c>
      <c r="I44" s="9" t="s">
        <v>208</v>
      </c>
      <c r="J44" s="9" t="str">
        <f t="shared" si="1"/>
        <v>洞头乡上东坑村生产农用设备添置小型旋耕机2台、小型收割机1台3.5</v>
      </c>
      <c r="K44" s="30" t="s">
        <v>337</v>
      </c>
      <c r="L44" s="9" t="s">
        <v>172</v>
      </c>
      <c r="M44" s="9" t="s">
        <v>25</v>
      </c>
      <c r="N44" s="9" t="s">
        <v>160</v>
      </c>
      <c r="O44" s="9">
        <v>8880</v>
      </c>
      <c r="P44" s="9" t="s">
        <v>161</v>
      </c>
      <c r="Q44" s="9" t="s">
        <v>197</v>
      </c>
      <c r="R44" s="9">
        <v>3</v>
      </c>
      <c r="S44" s="9" t="s">
        <v>27</v>
      </c>
      <c r="T44" s="9" t="s">
        <v>87</v>
      </c>
      <c r="U44" s="9" t="s">
        <v>36</v>
      </c>
      <c r="V44" s="9">
        <v>3.5</v>
      </c>
      <c r="W44" s="9">
        <v>3.5</v>
      </c>
      <c r="X44" s="9"/>
      <c r="Y44" s="9" t="s">
        <v>338</v>
      </c>
      <c r="Z44" s="38" t="str">
        <f t="shared" si="0"/>
        <v>小型旋耕机2台、小型收割机1台</v>
      </c>
      <c r="AA44" s="34">
        <v>179</v>
      </c>
      <c r="AB44" s="34">
        <v>657</v>
      </c>
      <c r="AC44" s="38" t="s">
        <v>164</v>
      </c>
      <c r="AD44" s="9" t="s">
        <v>29</v>
      </c>
      <c r="AE44" s="9" t="s">
        <v>300</v>
      </c>
      <c r="AF44" s="9" t="s">
        <v>339</v>
      </c>
      <c r="AG44" s="9"/>
    </row>
    <row r="45" s="23" customFormat="1" ht="69.6" spans="1:33">
      <c r="A45" s="29">
        <f>SUBTOTAL(103,$B$6:$B45)*1</f>
        <v>40</v>
      </c>
      <c r="B45" s="29" t="s">
        <v>153</v>
      </c>
      <c r="C45" s="9" t="s">
        <v>340</v>
      </c>
      <c r="D45" s="9" t="s">
        <v>155</v>
      </c>
      <c r="E45" s="9" t="s">
        <v>156</v>
      </c>
      <c r="F45" s="9" t="s">
        <v>157</v>
      </c>
      <c r="G45" s="9" t="s">
        <v>100</v>
      </c>
      <c r="H45" s="9" t="s">
        <v>336</v>
      </c>
      <c r="I45" s="9" t="s">
        <v>208</v>
      </c>
      <c r="J45" s="9" t="str">
        <f t="shared" si="1"/>
        <v>洞头乡上东坑村洞头乡上东坑村饮水安全项目建设蓄水池一个，铺设管道1000米及管道维修5</v>
      </c>
      <c r="K45" s="9" t="s">
        <v>341</v>
      </c>
      <c r="L45" s="9" t="s">
        <v>172</v>
      </c>
      <c r="M45" s="9" t="s">
        <v>25</v>
      </c>
      <c r="N45" s="9" t="s">
        <v>160</v>
      </c>
      <c r="O45" s="9">
        <v>8880</v>
      </c>
      <c r="P45" s="9" t="s">
        <v>161</v>
      </c>
      <c r="Q45" s="9" t="s">
        <v>201</v>
      </c>
      <c r="R45" s="9">
        <v>1000</v>
      </c>
      <c r="S45" s="9" t="s">
        <v>50</v>
      </c>
      <c r="T45" s="9" t="s">
        <v>90</v>
      </c>
      <c r="U45" s="9" t="s">
        <v>54</v>
      </c>
      <c r="V45" s="9">
        <v>5</v>
      </c>
      <c r="W45" s="9">
        <v>5</v>
      </c>
      <c r="X45" s="9"/>
      <c r="Y45" s="9" t="s">
        <v>342</v>
      </c>
      <c r="Z45" s="38" t="str">
        <f t="shared" si="0"/>
        <v>建设蓄水池一个，铺设管道1000米及管道维修</v>
      </c>
      <c r="AA45" s="34">
        <v>9</v>
      </c>
      <c r="AB45" s="34">
        <v>45</v>
      </c>
      <c r="AC45" s="38" t="s">
        <v>164</v>
      </c>
      <c r="AD45" s="9" t="s">
        <v>55</v>
      </c>
      <c r="AE45" s="9" t="s">
        <v>300</v>
      </c>
      <c r="AF45" s="9" t="s">
        <v>339</v>
      </c>
      <c r="AG45" s="9"/>
    </row>
    <row r="46" s="23" customFormat="1" ht="69.6" spans="1:33">
      <c r="A46" s="29">
        <f>SUBTOTAL(103,$B$6:$B46)*1</f>
        <v>41</v>
      </c>
      <c r="B46" s="29" t="s">
        <v>153</v>
      </c>
      <c r="C46" s="9" t="s">
        <v>343</v>
      </c>
      <c r="D46" s="9" t="s">
        <v>155</v>
      </c>
      <c r="E46" s="9" t="s">
        <v>156</v>
      </c>
      <c r="F46" s="9" t="s">
        <v>157</v>
      </c>
      <c r="G46" s="9" t="s">
        <v>100</v>
      </c>
      <c r="H46" s="9" t="s">
        <v>344</v>
      </c>
      <c r="I46" s="9" t="s">
        <v>208</v>
      </c>
      <c r="J46" s="9" t="str">
        <f t="shared" si="1"/>
        <v>洞头乡石圳村农用设备添置小型旋耕机1台、小型收割机1台3</v>
      </c>
      <c r="K46" s="30" t="s">
        <v>313</v>
      </c>
      <c r="L46" s="9" t="s">
        <v>172</v>
      </c>
      <c r="M46" s="9" t="s">
        <v>25</v>
      </c>
      <c r="N46" s="9" t="s">
        <v>160</v>
      </c>
      <c r="O46" s="9">
        <v>8880</v>
      </c>
      <c r="P46" s="9" t="s">
        <v>161</v>
      </c>
      <c r="Q46" s="9" t="s">
        <v>197</v>
      </c>
      <c r="R46" s="9">
        <v>2</v>
      </c>
      <c r="S46" s="9" t="s">
        <v>27</v>
      </c>
      <c r="T46" s="9" t="s">
        <v>87</v>
      </c>
      <c r="U46" s="9" t="s">
        <v>36</v>
      </c>
      <c r="V46" s="9">
        <v>3</v>
      </c>
      <c r="W46" s="9">
        <v>3</v>
      </c>
      <c r="X46" s="9"/>
      <c r="Y46" s="9" t="s">
        <v>345</v>
      </c>
      <c r="Z46" s="38" t="str">
        <f t="shared" si="0"/>
        <v>小型旋耕机1台、小型收割机1台</v>
      </c>
      <c r="AA46" s="34">
        <v>90</v>
      </c>
      <c r="AB46" s="34">
        <v>391</v>
      </c>
      <c r="AC46" s="38" t="s">
        <v>164</v>
      </c>
      <c r="AD46" s="9" t="s">
        <v>29</v>
      </c>
      <c r="AE46" s="9" t="s">
        <v>300</v>
      </c>
      <c r="AF46" s="9" t="s">
        <v>346</v>
      </c>
      <c r="AG46" s="9"/>
    </row>
    <row r="47" s="23" customFormat="1" ht="69.6" spans="1:33">
      <c r="A47" s="29">
        <f>SUBTOTAL(103,$B$6:$B47)*1</f>
        <v>42</v>
      </c>
      <c r="B47" s="29" t="s">
        <v>153</v>
      </c>
      <c r="C47" s="9" t="s">
        <v>311</v>
      </c>
      <c r="D47" s="9" t="s">
        <v>155</v>
      </c>
      <c r="E47" s="9" t="s">
        <v>156</v>
      </c>
      <c r="F47" s="9" t="s">
        <v>157</v>
      </c>
      <c r="G47" s="9" t="s">
        <v>100</v>
      </c>
      <c r="H47" s="9" t="s">
        <v>347</v>
      </c>
      <c r="I47" s="9" t="s">
        <v>195</v>
      </c>
      <c r="J47" s="9" t="str">
        <f t="shared" si="1"/>
        <v>洞头乡下东坑村生产农用设备添置小型旋耕机2台、小型收割机1台3.5</v>
      </c>
      <c r="K47" s="9" t="s">
        <v>337</v>
      </c>
      <c r="L47" s="9" t="s">
        <v>168</v>
      </c>
      <c r="M47" s="9" t="s">
        <v>63</v>
      </c>
      <c r="N47" s="9" t="s">
        <v>160</v>
      </c>
      <c r="O47" s="9">
        <v>8082</v>
      </c>
      <c r="P47" s="9" t="s">
        <v>161</v>
      </c>
      <c r="Q47" s="9" t="s">
        <v>197</v>
      </c>
      <c r="R47" s="9">
        <v>3</v>
      </c>
      <c r="S47" s="9" t="s">
        <v>27</v>
      </c>
      <c r="T47" s="9" t="s">
        <v>87</v>
      </c>
      <c r="U47" s="9" t="s">
        <v>36</v>
      </c>
      <c r="V47" s="9">
        <v>3.5</v>
      </c>
      <c r="W47" s="9">
        <v>3.5</v>
      </c>
      <c r="X47" s="9"/>
      <c r="Y47" s="9" t="s">
        <v>345</v>
      </c>
      <c r="Z47" s="38" t="str">
        <f t="shared" si="0"/>
        <v>小型旋耕机2台、小型收割机1台</v>
      </c>
      <c r="AA47" s="34">
        <v>90</v>
      </c>
      <c r="AB47" s="34">
        <v>391</v>
      </c>
      <c r="AC47" s="38" t="s">
        <v>164</v>
      </c>
      <c r="AD47" s="9" t="s">
        <v>29</v>
      </c>
      <c r="AE47" s="9" t="s">
        <v>300</v>
      </c>
      <c r="AF47" s="9" t="s">
        <v>348</v>
      </c>
      <c r="AG47" s="9"/>
    </row>
    <row r="48" s="23" customFormat="1" ht="69.6" spans="1:33">
      <c r="A48" s="29">
        <f>SUBTOTAL(103,$B$6:$B48)*1</f>
        <v>43</v>
      </c>
      <c r="B48" s="29" t="s">
        <v>153</v>
      </c>
      <c r="C48" s="9" t="s">
        <v>303</v>
      </c>
      <c r="D48" s="9" t="s">
        <v>155</v>
      </c>
      <c r="E48" s="9" t="s">
        <v>156</v>
      </c>
      <c r="F48" s="9" t="s">
        <v>157</v>
      </c>
      <c r="G48" s="9" t="s">
        <v>100</v>
      </c>
      <c r="H48" s="9" t="s">
        <v>347</v>
      </c>
      <c r="I48" s="9" t="s">
        <v>195</v>
      </c>
      <c r="J48" s="9" t="str">
        <f t="shared" si="1"/>
        <v>洞头乡下东坑村人居环境整治项目东富路人居环境整治、入户路、场地硬化600平方米，路边排水沟240米等12</v>
      </c>
      <c r="K48" s="9" t="s">
        <v>349</v>
      </c>
      <c r="L48" s="9" t="s">
        <v>168</v>
      </c>
      <c r="M48" s="9" t="s">
        <v>63</v>
      </c>
      <c r="N48" s="9" t="s">
        <v>160</v>
      </c>
      <c r="O48" s="9">
        <v>8082</v>
      </c>
      <c r="P48" s="9" t="s">
        <v>161</v>
      </c>
      <c r="Q48" s="9" t="s">
        <v>319</v>
      </c>
      <c r="R48" s="9">
        <v>600</v>
      </c>
      <c r="S48" s="9" t="s">
        <v>50</v>
      </c>
      <c r="T48" s="9" t="s">
        <v>91</v>
      </c>
      <c r="U48" s="9" t="s">
        <v>51</v>
      </c>
      <c r="V48" s="9">
        <v>12</v>
      </c>
      <c r="W48" s="9">
        <v>12</v>
      </c>
      <c r="X48" s="9"/>
      <c r="Y48" s="9" t="s">
        <v>305</v>
      </c>
      <c r="Z48" s="38" t="str">
        <f t="shared" si="0"/>
        <v>东富路人居环境整治、入户路、场地硬化600平方米，路边排水沟240米等</v>
      </c>
      <c r="AA48" s="34">
        <v>45</v>
      </c>
      <c r="AB48" s="34">
        <v>210</v>
      </c>
      <c r="AC48" s="38" t="s">
        <v>164</v>
      </c>
      <c r="AD48" s="9" t="s">
        <v>29</v>
      </c>
      <c r="AE48" s="9" t="s">
        <v>300</v>
      </c>
      <c r="AF48" s="9" t="s">
        <v>348</v>
      </c>
      <c r="AG48" s="9"/>
    </row>
    <row r="49" s="23" customFormat="1" ht="69.6" spans="1:33">
      <c r="A49" s="29">
        <f>SUBTOTAL(103,$B$6:$B49)*1</f>
        <v>44</v>
      </c>
      <c r="B49" s="29" t="s">
        <v>153</v>
      </c>
      <c r="C49" s="9" t="s">
        <v>350</v>
      </c>
      <c r="D49" s="9" t="s">
        <v>155</v>
      </c>
      <c r="E49" s="9" t="s">
        <v>156</v>
      </c>
      <c r="F49" s="9" t="s">
        <v>157</v>
      </c>
      <c r="G49" s="9" t="s">
        <v>100</v>
      </c>
      <c r="H49" s="9" t="s">
        <v>347</v>
      </c>
      <c r="I49" s="9" t="s">
        <v>195</v>
      </c>
      <c r="J49" s="9" t="str">
        <f t="shared" si="1"/>
        <v>洞头乡下东坑村洞头乡下东坑村饮水安全项目新建2处拦水陂、2个蓄水池、800米引水管道。15</v>
      </c>
      <c r="K49" s="9" t="s">
        <v>351</v>
      </c>
      <c r="L49" s="9" t="s">
        <v>168</v>
      </c>
      <c r="M49" s="9" t="s">
        <v>62</v>
      </c>
      <c r="N49" s="9" t="s">
        <v>160</v>
      </c>
      <c r="O49" s="9">
        <v>359</v>
      </c>
      <c r="P49" s="9" t="s">
        <v>161</v>
      </c>
      <c r="Q49" s="9" t="s">
        <v>201</v>
      </c>
      <c r="R49" s="9">
        <v>800</v>
      </c>
      <c r="S49" s="9" t="s">
        <v>50</v>
      </c>
      <c r="T49" s="9" t="s">
        <v>90</v>
      </c>
      <c r="U49" s="9" t="s">
        <v>54</v>
      </c>
      <c r="V49" s="9">
        <v>15</v>
      </c>
      <c r="W49" s="9">
        <v>15</v>
      </c>
      <c r="X49" s="9"/>
      <c r="Y49" s="9" t="s">
        <v>352</v>
      </c>
      <c r="Z49" s="38" t="str">
        <f t="shared" si="0"/>
        <v>新建2处拦水陂、2个蓄水池、800米引水管道。</v>
      </c>
      <c r="AA49" s="34">
        <v>18</v>
      </c>
      <c r="AB49" s="34">
        <v>82</v>
      </c>
      <c r="AC49" s="38" t="s">
        <v>164</v>
      </c>
      <c r="AD49" s="9" t="s">
        <v>55</v>
      </c>
      <c r="AE49" s="9" t="s">
        <v>300</v>
      </c>
      <c r="AF49" s="9" t="s">
        <v>348</v>
      </c>
      <c r="AG49" s="9"/>
    </row>
    <row r="50" s="23" customFormat="1" ht="104.4" spans="1:33">
      <c r="A50" s="29">
        <f>SUBTOTAL(103,$B$6:$B50)*1</f>
        <v>45</v>
      </c>
      <c r="B50" s="29" t="s">
        <v>153</v>
      </c>
      <c r="C50" s="9" t="s">
        <v>353</v>
      </c>
      <c r="D50" s="9" t="s">
        <v>155</v>
      </c>
      <c r="E50" s="9" t="s">
        <v>156</v>
      </c>
      <c r="F50" s="9" t="s">
        <v>157</v>
      </c>
      <c r="G50" s="9" t="s">
        <v>101</v>
      </c>
      <c r="H50" s="9" t="s">
        <v>354</v>
      </c>
      <c r="I50" s="9" t="s">
        <v>208</v>
      </c>
      <c r="J50" s="9" t="str">
        <f t="shared" si="1"/>
        <v>富城乡半迳村农机购置购置翻耕机1台及配套设施13</v>
      </c>
      <c r="K50" s="30" t="s">
        <v>355</v>
      </c>
      <c r="L50" s="9" t="s">
        <v>172</v>
      </c>
      <c r="M50" s="9" t="s">
        <v>25</v>
      </c>
      <c r="N50" s="9" t="s">
        <v>160</v>
      </c>
      <c r="O50" s="9">
        <v>8880</v>
      </c>
      <c r="P50" s="9" t="s">
        <v>161</v>
      </c>
      <c r="Q50" s="9" t="s">
        <v>197</v>
      </c>
      <c r="R50" s="9">
        <v>1</v>
      </c>
      <c r="S50" s="9" t="s">
        <v>27</v>
      </c>
      <c r="T50" s="9" t="s">
        <v>87</v>
      </c>
      <c r="U50" s="9" t="s">
        <v>36</v>
      </c>
      <c r="V50" s="9">
        <v>13</v>
      </c>
      <c r="W50" s="9">
        <v>13</v>
      </c>
      <c r="X50" s="9"/>
      <c r="Y50" s="9" t="s">
        <v>356</v>
      </c>
      <c r="Z50" s="38" t="str">
        <f t="shared" si="0"/>
        <v>购置翻耕机1台及配套设施</v>
      </c>
      <c r="AA50" s="34">
        <v>54</v>
      </c>
      <c r="AB50" s="34">
        <v>152</v>
      </c>
      <c r="AC50" s="38" t="s">
        <v>164</v>
      </c>
      <c r="AD50" s="9" t="s">
        <v>29</v>
      </c>
      <c r="AE50" s="9" t="s">
        <v>357</v>
      </c>
      <c r="AF50" s="9" t="s">
        <v>357</v>
      </c>
      <c r="AG50" s="9"/>
    </row>
    <row r="51" s="23" customFormat="1" ht="191.4" spans="1:33">
      <c r="A51" s="29">
        <f>SUBTOTAL(103,$B$6:$B51)*1</f>
        <v>46</v>
      </c>
      <c r="B51" s="29" t="s">
        <v>153</v>
      </c>
      <c r="C51" s="9" t="s">
        <v>358</v>
      </c>
      <c r="D51" s="9" t="s">
        <v>155</v>
      </c>
      <c r="E51" s="9" t="s">
        <v>156</v>
      </c>
      <c r="F51" s="9" t="s">
        <v>157</v>
      </c>
      <c r="G51" s="9" t="s">
        <v>101</v>
      </c>
      <c r="H51" s="9" t="s">
        <v>359</v>
      </c>
      <c r="I51" s="9"/>
      <c r="J51" s="9" t="str">
        <f t="shared" si="1"/>
        <v>富城乡半迳村、 粗石坝村、大洞村、  小沙村、 泮塘村农田复耕项目（一）半迳村农田开荒复垦112.69亩、粗石坝村农田开荒复垦34亩、  大洞村农田开荒复垦212亩、   小沙村农田开荒复垦134.75亩、泮塘村农田开荒复垦150.19亩13</v>
      </c>
      <c r="K51" s="9" t="s">
        <v>360</v>
      </c>
      <c r="L51" s="9" t="s">
        <v>159</v>
      </c>
      <c r="M51" s="9" t="s">
        <v>69</v>
      </c>
      <c r="N51" s="9" t="s">
        <v>160</v>
      </c>
      <c r="O51" s="9">
        <v>3312</v>
      </c>
      <c r="P51" s="9" t="s">
        <v>161</v>
      </c>
      <c r="Q51" s="9" t="s">
        <v>222</v>
      </c>
      <c r="R51" s="9">
        <v>643.63</v>
      </c>
      <c r="S51" s="9" t="s">
        <v>27</v>
      </c>
      <c r="T51" s="9" t="s">
        <v>85</v>
      </c>
      <c r="U51" s="9" t="s">
        <v>43</v>
      </c>
      <c r="V51" s="9">
        <v>13</v>
      </c>
      <c r="W51" s="9">
        <v>13</v>
      </c>
      <c r="X51" s="9"/>
      <c r="Y51" s="9" t="s">
        <v>361</v>
      </c>
      <c r="Z51" s="38" t="str">
        <f t="shared" si="0"/>
        <v>半迳村农田开荒复垦112.69亩、粗石坝村农田开荒复垦34亩、  大洞村农田开荒复垦212亩、   小沙村农田开荒复垦134.75亩、泮塘村农田开荒复垦150.19亩</v>
      </c>
      <c r="AA51" s="34">
        <v>225</v>
      </c>
      <c r="AB51" s="34">
        <v>684</v>
      </c>
      <c r="AC51" s="38" t="s">
        <v>164</v>
      </c>
      <c r="AD51" s="9" t="s">
        <v>29</v>
      </c>
      <c r="AE51" s="9" t="s">
        <v>362</v>
      </c>
      <c r="AF51" s="9" t="s">
        <v>363</v>
      </c>
      <c r="AG51" s="9"/>
    </row>
    <row r="52" s="23" customFormat="1" ht="139.2" spans="1:33">
      <c r="A52" s="29">
        <f>SUBTOTAL(103,$B$6:$B52)*1</f>
        <v>47</v>
      </c>
      <c r="B52" s="29" t="s">
        <v>153</v>
      </c>
      <c r="C52" s="9" t="s">
        <v>364</v>
      </c>
      <c r="D52" s="9" t="s">
        <v>155</v>
      </c>
      <c r="E52" s="9" t="s">
        <v>156</v>
      </c>
      <c r="F52" s="9" t="s">
        <v>157</v>
      </c>
      <c r="G52" s="9" t="s">
        <v>101</v>
      </c>
      <c r="H52" s="9" t="s">
        <v>365</v>
      </c>
      <c r="I52" s="9"/>
      <c r="J52" s="9" t="str">
        <f t="shared" si="1"/>
        <v>富城乡半迳村、林珠村、小沙村、余屋洞村光伏电站项目新建光伏电站110千瓦及变压器升压设备（半迳村12万、林珠村12万、小沙村10万、余屋洞村10万）44</v>
      </c>
      <c r="K52" s="30" t="s">
        <v>366</v>
      </c>
      <c r="L52" s="9" t="s">
        <v>172</v>
      </c>
      <c r="M52" s="9" t="s">
        <v>25</v>
      </c>
      <c r="N52" s="9" t="s">
        <v>160</v>
      </c>
      <c r="O52" s="9">
        <v>8880</v>
      </c>
      <c r="P52" s="9">
        <v>0</v>
      </c>
      <c r="Q52" s="9" t="s">
        <v>367</v>
      </c>
      <c r="R52" s="9">
        <v>110</v>
      </c>
      <c r="S52" s="9" t="s">
        <v>27</v>
      </c>
      <c r="T52" s="9" t="s">
        <v>85</v>
      </c>
      <c r="U52" s="9" t="s">
        <v>32</v>
      </c>
      <c r="V52" s="9">
        <v>44</v>
      </c>
      <c r="W52" s="9">
        <v>44</v>
      </c>
      <c r="X52" s="9"/>
      <c r="Y52" s="9" t="s">
        <v>368</v>
      </c>
      <c r="Z52" s="38" t="str">
        <f t="shared" si="0"/>
        <v>新建光伏电站110千瓦及变压器升压设备（半迳村12万、林珠村12万、小沙村10万、余屋洞村10万）</v>
      </c>
      <c r="AA52" s="34">
        <v>280</v>
      </c>
      <c r="AB52" s="34">
        <v>943</v>
      </c>
      <c r="AC52" s="38" t="s">
        <v>164</v>
      </c>
      <c r="AD52" s="9" t="s">
        <v>33</v>
      </c>
      <c r="AE52" s="9" t="s">
        <v>362</v>
      </c>
      <c r="AF52" s="9" t="s">
        <v>362</v>
      </c>
      <c r="AG52" s="9"/>
    </row>
    <row r="53" s="23" customFormat="1" ht="87" spans="1:33">
      <c r="A53" s="29">
        <f>SUBTOTAL(103,$B$6:$B53)*1</f>
        <v>48</v>
      </c>
      <c r="B53" s="29" t="s">
        <v>153</v>
      </c>
      <c r="C53" s="9" t="s">
        <v>369</v>
      </c>
      <c r="D53" s="9" t="s">
        <v>176</v>
      </c>
      <c r="E53" s="9" t="s">
        <v>156</v>
      </c>
      <c r="F53" s="9" t="s">
        <v>157</v>
      </c>
      <c r="G53" s="9" t="s">
        <v>101</v>
      </c>
      <c r="H53" s="9" t="s">
        <v>370</v>
      </c>
      <c r="I53" s="9" t="s">
        <v>246</v>
      </c>
      <c r="J53" s="9" t="str">
        <f t="shared" si="1"/>
        <v>富城乡粗石坝村粗石坝上赤告小微水厂提升工程1.原水源水陂加高，另新增一处水源，新水源建水陂一座、水池一座，管道800米。2.新建水池2座。10</v>
      </c>
      <c r="K53" s="9" t="s">
        <v>371</v>
      </c>
      <c r="L53" s="9" t="s">
        <v>168</v>
      </c>
      <c r="M53" s="9" t="s">
        <v>62</v>
      </c>
      <c r="N53" s="9" t="s">
        <v>160</v>
      </c>
      <c r="O53" s="9">
        <v>359</v>
      </c>
      <c r="P53" s="9" t="s">
        <v>161</v>
      </c>
      <c r="Q53" s="9" t="s">
        <v>229</v>
      </c>
      <c r="R53" s="9">
        <v>2</v>
      </c>
      <c r="S53" s="9" t="s">
        <v>50</v>
      </c>
      <c r="T53" s="9" t="s">
        <v>90</v>
      </c>
      <c r="U53" s="9" t="s">
        <v>54</v>
      </c>
      <c r="V53" s="9">
        <v>10</v>
      </c>
      <c r="W53" s="9">
        <v>10</v>
      </c>
      <c r="X53" s="9"/>
      <c r="Y53" s="9" t="s">
        <v>372</v>
      </c>
      <c r="Z53" s="38" t="str">
        <f t="shared" si="0"/>
        <v>1.原水源水陂加高，另新增一处水源，新水源建水陂一座、水池一座，管道800米。2.新建水池2座。</v>
      </c>
      <c r="AA53" s="34">
        <v>68</v>
      </c>
      <c r="AB53" s="34">
        <v>133</v>
      </c>
      <c r="AC53" s="38" t="s">
        <v>164</v>
      </c>
      <c r="AD53" s="9" t="s">
        <v>55</v>
      </c>
      <c r="AE53" s="9" t="s">
        <v>362</v>
      </c>
      <c r="AF53" s="9" t="s">
        <v>373</v>
      </c>
      <c r="AG53" s="9"/>
    </row>
    <row r="54" s="23" customFormat="1" ht="104.4" spans="1:33">
      <c r="A54" s="29">
        <f>SUBTOTAL(103,$B$6:$B54)*1</f>
        <v>49</v>
      </c>
      <c r="B54" s="29" t="s">
        <v>153</v>
      </c>
      <c r="C54" s="9" t="s">
        <v>374</v>
      </c>
      <c r="D54" s="9" t="s">
        <v>155</v>
      </c>
      <c r="E54" s="9" t="s">
        <v>156</v>
      </c>
      <c r="F54" s="9" t="s">
        <v>157</v>
      </c>
      <c r="G54" s="9" t="s">
        <v>101</v>
      </c>
      <c r="H54" s="9" t="s">
        <v>375</v>
      </c>
      <c r="I54" s="9" t="s">
        <v>246</v>
      </c>
      <c r="J54" s="9" t="str">
        <f t="shared" si="1"/>
        <v>富城乡大洞村大洞村侧欠小微水厂改造工程净水设备一套、拦水陂一座、PE50水管970米、PE32水管800米，砖砌墙高2米，长29.4米、砖砌水沟5米、地面硬化250平方米。20</v>
      </c>
      <c r="K54" s="9" t="s">
        <v>376</v>
      </c>
      <c r="L54" s="9" t="s">
        <v>168</v>
      </c>
      <c r="M54" s="9" t="s">
        <v>62</v>
      </c>
      <c r="N54" s="9" t="s">
        <v>160</v>
      </c>
      <c r="O54" s="9">
        <v>359</v>
      </c>
      <c r="P54" s="9" t="s">
        <v>161</v>
      </c>
      <c r="Q54" s="9" t="s">
        <v>229</v>
      </c>
      <c r="R54" s="9">
        <v>1</v>
      </c>
      <c r="S54" s="9" t="s">
        <v>50</v>
      </c>
      <c r="T54" s="9" t="s">
        <v>90</v>
      </c>
      <c r="U54" s="9" t="s">
        <v>54</v>
      </c>
      <c r="V54" s="9">
        <v>20</v>
      </c>
      <c r="W54" s="9">
        <v>20</v>
      </c>
      <c r="X54" s="9"/>
      <c r="Y54" s="9" t="s">
        <v>377</v>
      </c>
      <c r="Z54" s="38" t="str">
        <f t="shared" si="0"/>
        <v>净水设备一套、拦水陂一座、PE50水管970米、PE32水管800米，砖砌墙高2米，长29.4米、砖砌水沟5米、地面硬化250平方米。</v>
      </c>
      <c r="AA54" s="34">
        <v>82</v>
      </c>
      <c r="AB54" s="34">
        <v>212</v>
      </c>
      <c r="AC54" s="38" t="s">
        <v>164</v>
      </c>
      <c r="AD54" s="9" t="s">
        <v>55</v>
      </c>
      <c r="AE54" s="9" t="s">
        <v>362</v>
      </c>
      <c r="AF54" s="9" t="s">
        <v>378</v>
      </c>
      <c r="AG54" s="9"/>
    </row>
    <row r="55" s="23" customFormat="1" ht="104.4" spans="1:33">
      <c r="A55" s="29">
        <f>SUBTOTAL(103,$B$6:$B55)*1</f>
        <v>50</v>
      </c>
      <c r="B55" s="29" t="s">
        <v>153</v>
      </c>
      <c r="C55" s="9" t="s">
        <v>379</v>
      </c>
      <c r="D55" s="9" t="s">
        <v>380</v>
      </c>
      <c r="E55" s="9" t="s">
        <v>156</v>
      </c>
      <c r="F55" s="9" t="s">
        <v>157</v>
      </c>
      <c r="G55" s="9" t="s">
        <v>101</v>
      </c>
      <c r="H55" s="9" t="s">
        <v>381</v>
      </c>
      <c r="I55" s="9" t="s">
        <v>246</v>
      </c>
      <c r="J55" s="9" t="str">
        <f t="shared" si="1"/>
        <v>富城乡富城村富城乡富城农饮水厂改造提升工程加药间一间、加矾一体化设备一套、次氯化纳发生器一套、增压泵1台、排水沟含盖板22.9米、地面硬化37.32平方米、电线160米。12</v>
      </c>
      <c r="K55" s="9" t="s">
        <v>382</v>
      </c>
      <c r="L55" s="9" t="s">
        <v>168</v>
      </c>
      <c r="M55" s="9" t="s">
        <v>63</v>
      </c>
      <c r="N55" s="9" t="s">
        <v>160</v>
      </c>
      <c r="O55" s="9">
        <v>8082</v>
      </c>
      <c r="P55" s="9" t="s">
        <v>161</v>
      </c>
      <c r="Q55" s="9" t="s">
        <v>229</v>
      </c>
      <c r="R55" s="9">
        <v>1</v>
      </c>
      <c r="S55" s="9" t="s">
        <v>50</v>
      </c>
      <c r="T55" s="9" t="s">
        <v>90</v>
      </c>
      <c r="U55" s="9" t="s">
        <v>54</v>
      </c>
      <c r="V55" s="9">
        <v>12</v>
      </c>
      <c r="W55" s="9">
        <v>12</v>
      </c>
      <c r="X55" s="9"/>
      <c r="Y55" s="9" t="s">
        <v>383</v>
      </c>
      <c r="Z55" s="38" t="str">
        <f t="shared" si="0"/>
        <v>加药间一间、加矾一体化设备一套、次氯化纳发生器一套、增压泵1台、排水沟含盖板22.9米、地面硬化37.32平方米、电线160米。</v>
      </c>
      <c r="AA55" s="34">
        <v>86</v>
      </c>
      <c r="AB55" s="34">
        <v>340</v>
      </c>
      <c r="AC55" s="38" t="s">
        <v>164</v>
      </c>
      <c r="AD55" s="9" t="s">
        <v>55</v>
      </c>
      <c r="AE55" s="9" t="s">
        <v>362</v>
      </c>
      <c r="AF55" s="9" t="s">
        <v>384</v>
      </c>
      <c r="AG55" s="9"/>
    </row>
    <row r="56" s="23" customFormat="1" ht="69.6" spans="1:33">
      <c r="A56" s="29">
        <f>SUBTOTAL(103,$B$6:$B56)*1</f>
        <v>51</v>
      </c>
      <c r="B56" s="29" t="s">
        <v>153</v>
      </c>
      <c r="C56" s="9" t="s">
        <v>385</v>
      </c>
      <c r="D56" s="9" t="s">
        <v>155</v>
      </c>
      <c r="E56" s="9" t="s">
        <v>156</v>
      </c>
      <c r="F56" s="9" t="s">
        <v>157</v>
      </c>
      <c r="G56" s="9" t="s">
        <v>101</v>
      </c>
      <c r="H56" s="9" t="s">
        <v>381</v>
      </c>
      <c r="I56" s="9" t="s">
        <v>246</v>
      </c>
      <c r="J56" s="9" t="str">
        <f t="shared" si="1"/>
        <v>富城乡富城村富城村东坑墩组分散式供水工程新增水源，水陂一座，水池一座，管道400米5</v>
      </c>
      <c r="K56" s="9" t="s">
        <v>386</v>
      </c>
      <c r="L56" s="9" t="s">
        <v>168</v>
      </c>
      <c r="M56" s="9" t="s">
        <v>63</v>
      </c>
      <c r="N56" s="9" t="s">
        <v>160</v>
      </c>
      <c r="O56" s="9">
        <v>8082</v>
      </c>
      <c r="P56" s="9" t="s">
        <v>161</v>
      </c>
      <c r="Q56" s="9" t="s">
        <v>201</v>
      </c>
      <c r="R56" s="9">
        <v>400</v>
      </c>
      <c r="S56" s="9" t="s">
        <v>50</v>
      </c>
      <c r="T56" s="9" t="s">
        <v>90</v>
      </c>
      <c r="U56" s="9" t="s">
        <v>54</v>
      </c>
      <c r="V56" s="9">
        <v>5</v>
      </c>
      <c r="W56" s="9">
        <v>5</v>
      </c>
      <c r="X56" s="9"/>
      <c r="Y56" s="9" t="s">
        <v>387</v>
      </c>
      <c r="Z56" s="38" t="str">
        <f t="shared" si="0"/>
        <v>新增水源，水陂一座，水池一座，管道400米</v>
      </c>
      <c r="AA56" s="34">
        <v>26</v>
      </c>
      <c r="AB56" s="34">
        <v>72</v>
      </c>
      <c r="AC56" s="38" t="s">
        <v>164</v>
      </c>
      <c r="AD56" s="9" t="s">
        <v>55</v>
      </c>
      <c r="AE56" s="9" t="s">
        <v>362</v>
      </c>
      <c r="AF56" s="9" t="s">
        <v>384</v>
      </c>
      <c r="AG56" s="9"/>
    </row>
    <row r="57" s="23" customFormat="1" ht="139.2" spans="1:33">
      <c r="A57" s="29">
        <f>SUBTOTAL(103,$B$6:$B57)*1</f>
        <v>52</v>
      </c>
      <c r="B57" s="29" t="s">
        <v>153</v>
      </c>
      <c r="C57" s="9" t="s">
        <v>388</v>
      </c>
      <c r="D57" s="9" t="s">
        <v>155</v>
      </c>
      <c r="E57" s="9" t="s">
        <v>156</v>
      </c>
      <c r="F57" s="9" t="s">
        <v>157</v>
      </c>
      <c r="G57" s="9" t="s">
        <v>101</v>
      </c>
      <c r="H57" s="9" t="s">
        <v>389</v>
      </c>
      <c r="I57" s="9"/>
      <c r="J57" s="9" t="str">
        <f t="shared" si="1"/>
        <v>富城乡富城村、林珠村、板坑村、余屋洞村农田复耕项目（二）富城村农田开荒复垦116.25亩、林珠村农田开荒复垦189.59亩、板坑村农田开荒复垦190.830亩、余屋洞村农田开荒复垦167.68亩13</v>
      </c>
      <c r="K57" s="9" t="s">
        <v>390</v>
      </c>
      <c r="L57" s="9" t="s">
        <v>159</v>
      </c>
      <c r="M57" s="9" t="s">
        <v>69</v>
      </c>
      <c r="N57" s="9" t="s">
        <v>160</v>
      </c>
      <c r="O57" s="9">
        <v>3312</v>
      </c>
      <c r="P57" s="9" t="s">
        <v>161</v>
      </c>
      <c r="Q57" s="9" t="s">
        <v>222</v>
      </c>
      <c r="R57" s="9">
        <v>664.35</v>
      </c>
      <c r="S57" s="9" t="s">
        <v>27</v>
      </c>
      <c r="T57" s="9" t="s">
        <v>85</v>
      </c>
      <c r="U57" s="9" t="s">
        <v>43</v>
      </c>
      <c r="V57" s="9">
        <v>13</v>
      </c>
      <c r="W57" s="9">
        <v>13</v>
      </c>
      <c r="X57" s="9"/>
      <c r="Y57" s="9" t="s">
        <v>391</v>
      </c>
      <c r="Z57" s="38" t="str">
        <f t="shared" si="0"/>
        <v>富城村农田开荒复垦116.25亩、林珠村农田开荒复垦189.59亩、板坑村农田开荒复垦190.830亩、余屋洞村农田开荒复垦167.68亩</v>
      </c>
      <c r="AA57" s="34">
        <v>260</v>
      </c>
      <c r="AB57" s="34">
        <v>724</v>
      </c>
      <c r="AC57" s="38" t="s">
        <v>164</v>
      </c>
      <c r="AD57" s="9" t="s">
        <v>29</v>
      </c>
      <c r="AE57" s="9" t="s">
        <v>362</v>
      </c>
      <c r="AF57" s="9" t="s">
        <v>392</v>
      </c>
      <c r="AG57" s="9"/>
    </row>
    <row r="58" s="23" customFormat="1" ht="87" spans="1:33">
      <c r="A58" s="29">
        <f>SUBTOTAL(103,$B$6:$B58)*1</f>
        <v>53</v>
      </c>
      <c r="B58" s="29" t="s">
        <v>153</v>
      </c>
      <c r="C58" s="9" t="s">
        <v>393</v>
      </c>
      <c r="D58" s="9" t="s">
        <v>155</v>
      </c>
      <c r="E58" s="9" t="s">
        <v>156</v>
      </c>
      <c r="F58" s="9" t="s">
        <v>157</v>
      </c>
      <c r="G58" s="9" t="s">
        <v>101</v>
      </c>
      <c r="H58" s="9" t="s">
        <v>394</v>
      </c>
      <c r="I58" s="9"/>
      <c r="J58" s="9" t="str">
        <f t="shared" si="1"/>
        <v>富城乡富城乡各村富城乡脱贫户及三类人员住房修缮脱贫及三类人员住房修缮约2000平方米、屋面防水约350平方米、门窗加固约7户。6</v>
      </c>
      <c r="K58" s="9" t="s">
        <v>395</v>
      </c>
      <c r="L58" s="9" t="s">
        <v>168</v>
      </c>
      <c r="M58" s="9" t="s">
        <v>63</v>
      </c>
      <c r="N58" s="9" t="s">
        <v>160</v>
      </c>
      <c r="O58" s="9">
        <v>8082</v>
      </c>
      <c r="P58" s="9" t="s">
        <v>161</v>
      </c>
      <c r="Q58" s="9" t="s">
        <v>319</v>
      </c>
      <c r="R58" s="9">
        <v>2350</v>
      </c>
      <c r="S58" s="9" t="s">
        <v>44</v>
      </c>
      <c r="T58" s="9" t="s">
        <v>93</v>
      </c>
      <c r="U58" s="9" t="s">
        <v>45</v>
      </c>
      <c r="V58" s="9">
        <v>6</v>
      </c>
      <c r="W58" s="9">
        <v>6</v>
      </c>
      <c r="X58" s="9"/>
      <c r="Y58" s="9" t="s">
        <v>396</v>
      </c>
      <c r="Z58" s="38" t="str">
        <f t="shared" si="0"/>
        <v>脱贫及三类人员住房修缮约2000平方米、屋面防水约350平方米、门窗加固约7户。</v>
      </c>
      <c r="AA58" s="34">
        <v>7</v>
      </c>
      <c r="AB58" s="34">
        <v>28</v>
      </c>
      <c r="AC58" s="38" t="s">
        <v>164</v>
      </c>
      <c r="AD58" s="9" t="s">
        <v>46</v>
      </c>
      <c r="AE58" s="9" t="s">
        <v>362</v>
      </c>
      <c r="AF58" s="9" t="s">
        <v>397</v>
      </c>
      <c r="AG58" s="9"/>
    </row>
    <row r="59" s="23" customFormat="1" ht="104.4" spans="1:33">
      <c r="A59" s="29">
        <f>SUBTOTAL(103,$B$6:$B59)*1</f>
        <v>54</v>
      </c>
      <c r="B59" s="29" t="s">
        <v>153</v>
      </c>
      <c r="C59" s="9" t="s">
        <v>353</v>
      </c>
      <c r="D59" s="9" t="s">
        <v>155</v>
      </c>
      <c r="E59" s="9" t="s">
        <v>156</v>
      </c>
      <c r="F59" s="9" t="s">
        <v>157</v>
      </c>
      <c r="G59" s="9" t="s">
        <v>101</v>
      </c>
      <c r="H59" s="9" t="s">
        <v>398</v>
      </c>
      <c r="I59" s="9" t="s">
        <v>195</v>
      </c>
      <c r="J59" s="9" t="str">
        <f t="shared" si="1"/>
        <v>富城乡桂坑村农机购置购置插秧机4台、翻耕机3台、收割机2台及配套设施50</v>
      </c>
      <c r="K59" s="9" t="s">
        <v>399</v>
      </c>
      <c r="L59" s="9" t="s">
        <v>168</v>
      </c>
      <c r="M59" s="9" t="s">
        <v>63</v>
      </c>
      <c r="N59" s="9" t="s">
        <v>160</v>
      </c>
      <c r="O59" s="9">
        <v>8082</v>
      </c>
      <c r="P59" s="9" t="s">
        <v>161</v>
      </c>
      <c r="Q59" s="9" t="s">
        <v>197</v>
      </c>
      <c r="R59" s="9">
        <v>9</v>
      </c>
      <c r="S59" s="9" t="s">
        <v>27</v>
      </c>
      <c r="T59" s="9" t="s">
        <v>87</v>
      </c>
      <c r="U59" s="9" t="s">
        <v>36</v>
      </c>
      <c r="V59" s="9">
        <v>50</v>
      </c>
      <c r="W59" s="9">
        <v>50</v>
      </c>
      <c r="X59" s="9"/>
      <c r="Y59" s="9" t="s">
        <v>400</v>
      </c>
      <c r="Z59" s="38" t="str">
        <f t="shared" si="0"/>
        <v>购置插秧机4台、翻耕机3台、收割机2台及配套设施</v>
      </c>
      <c r="AA59" s="34">
        <v>256</v>
      </c>
      <c r="AB59" s="34">
        <v>912</v>
      </c>
      <c r="AC59" s="38" t="s">
        <v>164</v>
      </c>
      <c r="AD59" s="9" t="s">
        <v>29</v>
      </c>
      <c r="AE59" s="9" t="s">
        <v>401</v>
      </c>
      <c r="AF59" s="9" t="str">
        <f>H59&amp;"民委员会"</f>
        <v>桂坑村民委员会</v>
      </c>
      <c r="AG59" s="9"/>
    </row>
    <row r="60" s="23" customFormat="1" ht="69.6" spans="1:33">
      <c r="A60" s="29">
        <f>SUBTOTAL(103,$B$6:$B60)*1</f>
        <v>55</v>
      </c>
      <c r="B60" s="29" t="s">
        <v>153</v>
      </c>
      <c r="C60" s="9" t="s">
        <v>402</v>
      </c>
      <c r="D60" s="9" t="s">
        <v>155</v>
      </c>
      <c r="E60" s="9" t="s">
        <v>156</v>
      </c>
      <c r="F60" s="9" t="s">
        <v>157</v>
      </c>
      <c r="G60" s="9" t="s">
        <v>101</v>
      </c>
      <c r="H60" s="9" t="s">
        <v>398</v>
      </c>
      <c r="I60" s="9" t="s">
        <v>195</v>
      </c>
      <c r="J60" s="9" t="str">
        <f t="shared" si="1"/>
        <v>富城乡桂坑村路面修复项目混凝土挡土墙约25米，砖砌挡土墙约50米，路面修复约2350平方米、地面硬化约50平方米。35</v>
      </c>
      <c r="K60" s="9" t="s">
        <v>403</v>
      </c>
      <c r="L60" s="9" t="s">
        <v>168</v>
      </c>
      <c r="M60" s="9" t="s">
        <v>63</v>
      </c>
      <c r="N60" s="9" t="s">
        <v>160</v>
      </c>
      <c r="O60" s="9">
        <v>8082</v>
      </c>
      <c r="P60" s="9" t="s">
        <v>161</v>
      </c>
      <c r="Q60" s="9" t="s">
        <v>319</v>
      </c>
      <c r="R60" s="9">
        <v>2600</v>
      </c>
      <c r="S60" s="9" t="s">
        <v>50</v>
      </c>
      <c r="T60" s="9" t="s">
        <v>91</v>
      </c>
      <c r="U60" s="9" t="s">
        <v>51</v>
      </c>
      <c r="V60" s="9">
        <v>35</v>
      </c>
      <c r="W60" s="9">
        <v>35</v>
      </c>
      <c r="X60" s="9"/>
      <c r="Y60" s="9" t="s">
        <v>404</v>
      </c>
      <c r="Z60" s="38" t="str">
        <f t="shared" si="0"/>
        <v>混凝土挡土墙约25米，砖砌挡土墙约50米，路面修复约2350平方米、地面硬化约50平方米。</v>
      </c>
      <c r="AA60" s="34">
        <v>57</v>
      </c>
      <c r="AB60" s="34">
        <v>228</v>
      </c>
      <c r="AC60" s="38" t="s">
        <v>164</v>
      </c>
      <c r="AD60" s="9" t="s">
        <v>29</v>
      </c>
      <c r="AE60" s="9" t="str">
        <f>H60&amp;"民委员会"</f>
        <v>桂坑村民委员会</v>
      </c>
      <c r="AF60" s="9" t="str">
        <f>H60&amp;"民委员会"</f>
        <v>桂坑村民委员会</v>
      </c>
      <c r="AG60" s="9"/>
    </row>
    <row r="61" s="23" customFormat="1" ht="69.6" spans="1:33">
      <c r="A61" s="29">
        <f>SUBTOTAL(103,$B$6:$B61)*1</f>
        <v>56</v>
      </c>
      <c r="B61" s="29" t="s">
        <v>153</v>
      </c>
      <c r="C61" s="9" t="s">
        <v>405</v>
      </c>
      <c r="D61" s="9" t="s">
        <v>155</v>
      </c>
      <c r="E61" s="9" t="s">
        <v>156</v>
      </c>
      <c r="F61" s="9" t="s">
        <v>157</v>
      </c>
      <c r="G61" s="9" t="s">
        <v>101</v>
      </c>
      <c r="H61" s="9" t="s">
        <v>398</v>
      </c>
      <c r="I61" s="9" t="s">
        <v>195</v>
      </c>
      <c r="J61" s="9" t="str">
        <f t="shared" si="1"/>
        <v>富城乡桂坑村上洋小组路面修复项目拆除破损路面约1350平方米，18公分地面硬化约1350平方米，砖砌排水沟约30米。20</v>
      </c>
      <c r="K61" s="9" t="s">
        <v>406</v>
      </c>
      <c r="L61" s="9" t="s">
        <v>168</v>
      </c>
      <c r="M61" s="9" t="s">
        <v>63</v>
      </c>
      <c r="N61" s="9" t="s">
        <v>160</v>
      </c>
      <c r="O61" s="9">
        <v>8082</v>
      </c>
      <c r="P61" s="9" t="s">
        <v>161</v>
      </c>
      <c r="Q61" s="9" t="s">
        <v>319</v>
      </c>
      <c r="R61" s="9">
        <v>1350</v>
      </c>
      <c r="S61" s="9" t="s">
        <v>50</v>
      </c>
      <c r="T61" s="9" t="s">
        <v>91</v>
      </c>
      <c r="U61" s="9" t="s">
        <v>51</v>
      </c>
      <c r="V61" s="9">
        <v>20</v>
      </c>
      <c r="W61" s="9">
        <v>20</v>
      </c>
      <c r="X61" s="9"/>
      <c r="Y61" s="9" t="s">
        <v>404</v>
      </c>
      <c r="Z61" s="38" t="str">
        <f t="shared" si="0"/>
        <v>拆除破损路面约1350平方米，18公分地面硬化约1350平方米，砖砌排水沟约30米。</v>
      </c>
      <c r="AA61" s="34">
        <v>57</v>
      </c>
      <c r="AB61" s="34">
        <v>228</v>
      </c>
      <c r="AC61" s="38" t="s">
        <v>164</v>
      </c>
      <c r="AD61" s="9" t="s">
        <v>29</v>
      </c>
      <c r="AE61" s="9" t="s">
        <v>407</v>
      </c>
      <c r="AF61" s="9" t="s">
        <v>407</v>
      </c>
      <c r="AG61" s="9"/>
    </row>
    <row r="62" s="23" customFormat="1" ht="139.2" spans="1:33">
      <c r="A62" s="29">
        <f>SUBTOTAL(103,$B$6:$B62)*1</f>
        <v>57</v>
      </c>
      <c r="B62" s="29" t="s">
        <v>153</v>
      </c>
      <c r="C62" s="9" t="s">
        <v>408</v>
      </c>
      <c r="D62" s="9" t="s">
        <v>155</v>
      </c>
      <c r="E62" s="9" t="s">
        <v>156</v>
      </c>
      <c r="F62" s="9" t="s">
        <v>157</v>
      </c>
      <c r="G62" s="9" t="s">
        <v>101</v>
      </c>
      <c r="H62" s="9" t="s">
        <v>409</v>
      </c>
      <c r="I62" s="9"/>
      <c r="J62" s="9" t="str">
        <f t="shared" si="1"/>
        <v>富城乡桂坑村、寨头村、岭下村、雷田村农田复耕项目（三）桂坑村农田开荒复垦47.15亩、 寨头村农田开荒复垦197.5亩、 岭下村农田开荒复垦81.2亩、  雷田村农田开荒复垦84亩8.1</v>
      </c>
      <c r="K62" s="9" t="s">
        <v>410</v>
      </c>
      <c r="L62" s="9" t="s">
        <v>159</v>
      </c>
      <c r="M62" s="9" t="s">
        <v>69</v>
      </c>
      <c r="N62" s="9" t="s">
        <v>160</v>
      </c>
      <c r="O62" s="9">
        <v>3312</v>
      </c>
      <c r="P62" s="9" t="s">
        <v>161</v>
      </c>
      <c r="Q62" s="9" t="s">
        <v>222</v>
      </c>
      <c r="R62" s="9">
        <v>409.85</v>
      </c>
      <c r="S62" s="9" t="s">
        <v>27</v>
      </c>
      <c r="T62" s="9" t="s">
        <v>85</v>
      </c>
      <c r="U62" s="9" t="s">
        <v>43</v>
      </c>
      <c r="V62" s="9">
        <v>8.1</v>
      </c>
      <c r="W62" s="9">
        <v>8.1</v>
      </c>
      <c r="X62" s="9"/>
      <c r="Y62" s="9" t="s">
        <v>411</v>
      </c>
      <c r="Z62" s="38" t="str">
        <f t="shared" si="0"/>
        <v>桂坑村农田开荒复垦47.15亩、 寨头村农田开荒复垦197.5亩、 岭下村农田开荒复垦81.2亩、  雷田村农田开荒复垦84亩</v>
      </c>
      <c r="AA62" s="34">
        <v>205</v>
      </c>
      <c r="AB62" s="34">
        <v>633</v>
      </c>
      <c r="AC62" s="38" t="s">
        <v>164</v>
      </c>
      <c r="AD62" s="9" t="s">
        <v>29</v>
      </c>
      <c r="AE62" s="9" t="s">
        <v>362</v>
      </c>
      <c r="AF62" s="9" t="s">
        <v>409</v>
      </c>
      <c r="AG62" s="9"/>
    </row>
    <row r="63" s="23" customFormat="1" ht="104.4" spans="1:33">
      <c r="A63" s="29">
        <f>SUBTOTAL(103,$B$6:$B63)*1</f>
        <v>58</v>
      </c>
      <c r="B63" s="29" t="s">
        <v>153</v>
      </c>
      <c r="C63" s="9" t="s">
        <v>353</v>
      </c>
      <c r="D63" s="9" t="s">
        <v>155</v>
      </c>
      <c r="E63" s="9" t="s">
        <v>156</v>
      </c>
      <c r="F63" s="9" t="s">
        <v>157</v>
      </c>
      <c r="G63" s="9" t="s">
        <v>101</v>
      </c>
      <c r="H63" s="9" t="s">
        <v>412</v>
      </c>
      <c r="I63" s="9" t="s">
        <v>208</v>
      </c>
      <c r="J63" s="9" t="str">
        <f t="shared" si="1"/>
        <v>富城乡林珠村农机购置购置插秧机1台及配套设施18</v>
      </c>
      <c r="K63" s="30" t="s">
        <v>413</v>
      </c>
      <c r="L63" s="9" t="s">
        <v>172</v>
      </c>
      <c r="M63" s="9" t="s">
        <v>25</v>
      </c>
      <c r="N63" s="9" t="s">
        <v>160</v>
      </c>
      <c r="O63" s="9">
        <v>8880</v>
      </c>
      <c r="P63" s="9" t="s">
        <v>161</v>
      </c>
      <c r="Q63" s="9" t="s">
        <v>197</v>
      </c>
      <c r="R63" s="9">
        <v>1</v>
      </c>
      <c r="S63" s="9" t="s">
        <v>27</v>
      </c>
      <c r="T63" s="9" t="s">
        <v>87</v>
      </c>
      <c r="U63" s="9" t="s">
        <v>36</v>
      </c>
      <c r="V63" s="9">
        <v>18</v>
      </c>
      <c r="W63" s="9">
        <v>18</v>
      </c>
      <c r="X63" s="9"/>
      <c r="Y63" s="9" t="s">
        <v>414</v>
      </c>
      <c r="Z63" s="38" t="str">
        <f t="shared" si="0"/>
        <v>购置插秧机1台及配套设施</v>
      </c>
      <c r="AA63" s="34">
        <v>36</v>
      </c>
      <c r="AB63" s="34">
        <v>102</v>
      </c>
      <c r="AC63" s="38" t="s">
        <v>164</v>
      </c>
      <c r="AD63" s="9" t="s">
        <v>29</v>
      </c>
      <c r="AE63" s="9" t="s">
        <v>415</v>
      </c>
      <c r="AF63" s="9" t="s">
        <v>415</v>
      </c>
      <c r="AG63" s="9"/>
    </row>
    <row r="64" s="23" customFormat="1" ht="409.5" spans="1:33">
      <c r="A64" s="29">
        <f>SUBTOTAL(103,$B$6:$B64)*1</f>
        <v>59</v>
      </c>
      <c r="B64" s="29" t="s">
        <v>153</v>
      </c>
      <c r="C64" s="9" t="s">
        <v>416</v>
      </c>
      <c r="D64" s="9" t="s">
        <v>155</v>
      </c>
      <c r="E64" s="9" t="s">
        <v>156</v>
      </c>
      <c r="F64" s="9" t="s">
        <v>157</v>
      </c>
      <c r="G64" s="9" t="s">
        <v>101</v>
      </c>
      <c r="H64" s="9" t="s">
        <v>417</v>
      </c>
      <c r="I64" s="9"/>
      <c r="J64" s="9" t="str">
        <f t="shared" si="1"/>
        <v>富城乡泮塘、桂坑、小沙烤烟房维修项目1、木门页2扇（规格0.8米*2米），2、砖砌盖板沟长50米，宽0.3米、高0.3米、厚0.12米（含预制盖板，盖板长50米，规格0.6米*0.4米），3、木板观察窗规格0.3*0.6米合计10块，4、彩钢板屋面规格4米*5.1米，5、镀锌水槽长26.1米，6、钢架树脂瓦屋面规格：①长13.5米*10.2米、②长18.4米*宽12.2米、③长18.1米*宽4.3米、④长8.7米*宽1.1米、⑤长8.7米*宽1.7米，7、PVC排水管直径DN75，长14.6米，8、更换金属门36扇，9、更换观察窗12扇，10、镀锌管直径DN160长5米，11、彩钢板墙，长（3.5+4.3）*2*高2.8米，12、40*60方管长52.1米，50*100方管5.4米，13、混凝土硬化：①长36米*宽2.55米*厚0.15米②长17米*宽5.55米*厚0.1米，14、混凝土涵管直径DN300长4米，混凝土涵管直径DN200长4米，15、镀锌管直接DN160长5米，16、50平方铝线590米，17、电动发电机组15KW数量3台，18、32A空开19个及其他电气配件等。15</v>
      </c>
      <c r="K64" s="9" t="s">
        <v>418</v>
      </c>
      <c r="L64" s="9" t="s">
        <v>172</v>
      </c>
      <c r="M64" s="9" t="s">
        <v>25</v>
      </c>
      <c r="N64" s="9" t="s">
        <v>160</v>
      </c>
      <c r="O64" s="9">
        <v>8880</v>
      </c>
      <c r="P64" s="9" t="s">
        <v>161</v>
      </c>
      <c r="Q64" s="9" t="s">
        <v>319</v>
      </c>
      <c r="R64" s="9">
        <v>3000</v>
      </c>
      <c r="S64" s="9" t="s">
        <v>27</v>
      </c>
      <c r="T64" s="9" t="s">
        <v>86</v>
      </c>
      <c r="U64" s="9" t="s">
        <v>34</v>
      </c>
      <c r="V64" s="9">
        <v>15</v>
      </c>
      <c r="W64" s="9">
        <v>15</v>
      </c>
      <c r="X64" s="9"/>
      <c r="Y64" s="9" t="s">
        <v>419</v>
      </c>
      <c r="Z64" s="38" t="str">
        <f t="shared" si="0"/>
        <v>1、木门页2扇（规格0.8米*2米），2、砖砌盖板沟长50米，宽0.3米、高0.3米、厚0.12米（含预制盖板，盖板长50米，规格0.6米*0.4米），3、木板观察窗规格0.3*0.6米合计10块，4、彩钢板屋面规格4米*5.1米，5、镀锌水槽长26.1米，6、钢架树脂瓦屋面规格：①长13.5米*10.2米、②长18.4米*宽12.2米、③长18.1米*宽4.3米、④长8.7米*宽1.1米、⑤长8.7米*宽1.7米，7、PVC排水管直径DN75，长14.6米，8、更换金属门36扇，9、更换观察窗12扇，10、镀锌管直径DN160长5米，11、彩钢板墙，长（3.5+4.3）*2*高2.8米，12、40*60方管长52.1米，50*100方管5.4米，13、混凝土硬化：①长36米*宽2.55米*厚0.15米②长17米*宽5.55米*厚0.1米，14、混凝土涵管直径DN300长4米，混凝土涵管直径DN200长4米，15、镀锌管直接DN160长5米，16、50平方铝线590米，17、电动发电机组15KW数量3台，18、32A空开19个及其他电气配件等。</v>
      </c>
      <c r="AA64" s="34">
        <v>215</v>
      </c>
      <c r="AB64" s="34">
        <v>850</v>
      </c>
      <c r="AC64" s="38" t="s">
        <v>164</v>
      </c>
      <c r="AD64" s="9" t="s">
        <v>29</v>
      </c>
      <c r="AE64" s="9" t="s">
        <v>362</v>
      </c>
      <c r="AF64" s="9" t="s">
        <v>362</v>
      </c>
      <c r="AG64" s="9"/>
    </row>
    <row r="65" s="23" customFormat="1" ht="104.4" spans="1:33">
      <c r="A65" s="29">
        <f>SUBTOTAL(103,$B$6:$B65)*1</f>
        <v>60</v>
      </c>
      <c r="B65" s="29" t="s">
        <v>153</v>
      </c>
      <c r="C65" s="9" t="s">
        <v>353</v>
      </c>
      <c r="D65" s="9" t="s">
        <v>155</v>
      </c>
      <c r="E65" s="9" t="s">
        <v>156</v>
      </c>
      <c r="F65" s="9" t="s">
        <v>157</v>
      </c>
      <c r="G65" s="9" t="s">
        <v>101</v>
      </c>
      <c r="H65" s="9" t="s">
        <v>420</v>
      </c>
      <c r="I65" s="9" t="s">
        <v>195</v>
      </c>
      <c r="J65" s="9" t="str">
        <f t="shared" si="1"/>
        <v>富城乡泮塘村农机购置购置插秧机4台、翻耕机3台、收割机1台、起垄机一套及配套设施50</v>
      </c>
      <c r="K65" s="9" t="s">
        <v>421</v>
      </c>
      <c r="L65" s="9" t="s">
        <v>168</v>
      </c>
      <c r="M65" s="9" t="s">
        <v>63</v>
      </c>
      <c r="N65" s="9" t="s">
        <v>160</v>
      </c>
      <c r="O65" s="9">
        <v>8082</v>
      </c>
      <c r="P65" s="9" t="s">
        <v>161</v>
      </c>
      <c r="Q65" s="9" t="s">
        <v>197</v>
      </c>
      <c r="R65" s="9">
        <v>9</v>
      </c>
      <c r="S65" s="9" t="s">
        <v>27</v>
      </c>
      <c r="T65" s="9" t="s">
        <v>87</v>
      </c>
      <c r="U65" s="9" t="s">
        <v>36</v>
      </c>
      <c r="V65" s="9">
        <v>50</v>
      </c>
      <c r="W65" s="9">
        <v>50</v>
      </c>
      <c r="X65" s="9"/>
      <c r="Y65" s="9" t="s">
        <v>422</v>
      </c>
      <c r="Z65" s="38" t="str">
        <f t="shared" si="0"/>
        <v>购置插秧机4台、翻耕机3台、收割机1台、起垄机一套及配套设施</v>
      </c>
      <c r="AA65" s="34">
        <v>245</v>
      </c>
      <c r="AB65" s="34">
        <v>890</v>
      </c>
      <c r="AC65" s="38" t="s">
        <v>164</v>
      </c>
      <c r="AD65" s="9" t="s">
        <v>29</v>
      </c>
      <c r="AE65" s="9" t="s">
        <v>401</v>
      </c>
      <c r="AF65" s="9" t="s">
        <v>401</v>
      </c>
      <c r="AG65" s="9"/>
    </row>
    <row r="66" s="23" customFormat="1" ht="87" spans="1:33">
      <c r="A66" s="29">
        <f>SUBTOTAL(103,$B$6:$B66)*1</f>
        <v>61</v>
      </c>
      <c r="B66" s="29" t="s">
        <v>153</v>
      </c>
      <c r="C66" s="9" t="s">
        <v>303</v>
      </c>
      <c r="D66" s="9" t="s">
        <v>176</v>
      </c>
      <c r="E66" s="9" t="s">
        <v>156</v>
      </c>
      <c r="F66" s="9" t="s">
        <v>157</v>
      </c>
      <c r="G66" s="9" t="s">
        <v>101</v>
      </c>
      <c r="H66" s="9" t="s">
        <v>420</v>
      </c>
      <c r="I66" s="9" t="s">
        <v>195</v>
      </c>
      <c r="J66" s="9" t="str">
        <f t="shared" si="1"/>
        <v>富城乡泮塘村人居环境整治项目挡土墙500m³，路面硬化约600平方、土地平整约1000平方、沟渠硬化约800米、排水沟约600米等45</v>
      </c>
      <c r="K66" s="9" t="s">
        <v>423</v>
      </c>
      <c r="L66" s="9" t="s">
        <v>168</v>
      </c>
      <c r="M66" s="9" t="s">
        <v>63</v>
      </c>
      <c r="N66" s="9" t="s">
        <v>160</v>
      </c>
      <c r="O66" s="9">
        <v>8082</v>
      </c>
      <c r="P66" s="9" t="s">
        <v>161</v>
      </c>
      <c r="Q66" s="9" t="s">
        <v>424</v>
      </c>
      <c r="R66" s="9">
        <v>500</v>
      </c>
      <c r="S66" s="9" t="s">
        <v>50</v>
      </c>
      <c r="T66" s="9" t="s">
        <v>91</v>
      </c>
      <c r="U66" s="9" t="s">
        <v>51</v>
      </c>
      <c r="V66" s="9">
        <v>45</v>
      </c>
      <c r="W66" s="9">
        <v>45</v>
      </c>
      <c r="X66" s="9"/>
      <c r="Y66" s="9" t="s">
        <v>425</v>
      </c>
      <c r="Z66" s="38" t="str">
        <f t="shared" si="0"/>
        <v>挡土墙500m³，路面硬化约600平方、土地平整约1000平方、沟渠硬化约800米、排水沟约600米等</v>
      </c>
      <c r="AA66" s="34">
        <v>65</v>
      </c>
      <c r="AB66" s="34">
        <v>165</v>
      </c>
      <c r="AC66" s="38" t="s">
        <v>164</v>
      </c>
      <c r="AD66" s="9" t="s">
        <v>29</v>
      </c>
      <c r="AE66" s="9" t="s">
        <v>401</v>
      </c>
      <c r="AF66" s="9" t="s">
        <v>401</v>
      </c>
      <c r="AG66" s="9"/>
    </row>
    <row r="67" s="23" customFormat="1" ht="69.6" spans="1:33">
      <c r="A67" s="29">
        <f>SUBTOTAL(103,$B$6:$B67)*1</f>
        <v>62</v>
      </c>
      <c r="B67" s="29" t="s">
        <v>153</v>
      </c>
      <c r="C67" s="9" t="s">
        <v>426</v>
      </c>
      <c r="D67" s="9" t="s">
        <v>155</v>
      </c>
      <c r="E67" s="9" t="s">
        <v>156</v>
      </c>
      <c r="F67" s="9" t="s">
        <v>157</v>
      </c>
      <c r="G67" s="9" t="s">
        <v>101</v>
      </c>
      <c r="H67" s="9" t="s">
        <v>420</v>
      </c>
      <c r="I67" s="9" t="s">
        <v>195</v>
      </c>
      <c r="J67" s="9" t="str">
        <f t="shared" si="1"/>
        <v>富城乡泮塘村泮塘村上村分散式供水工程新增水源集水井一座，管道500米5</v>
      </c>
      <c r="K67" s="9" t="s">
        <v>427</v>
      </c>
      <c r="L67" s="9" t="s">
        <v>168</v>
      </c>
      <c r="M67" s="9" t="s">
        <v>62</v>
      </c>
      <c r="N67" s="9" t="s">
        <v>160</v>
      </c>
      <c r="O67" s="9">
        <v>359</v>
      </c>
      <c r="P67" s="9" t="s">
        <v>161</v>
      </c>
      <c r="Q67" s="9" t="s">
        <v>229</v>
      </c>
      <c r="R67" s="9">
        <v>1</v>
      </c>
      <c r="S67" s="9" t="s">
        <v>50</v>
      </c>
      <c r="T67" s="9" t="s">
        <v>90</v>
      </c>
      <c r="U67" s="9" t="s">
        <v>54</v>
      </c>
      <c r="V67" s="9">
        <v>5</v>
      </c>
      <c r="W67" s="9">
        <v>5</v>
      </c>
      <c r="X67" s="9"/>
      <c r="Y67" s="9" t="s">
        <v>428</v>
      </c>
      <c r="Z67" s="38" t="str">
        <f t="shared" si="0"/>
        <v>新增水源集水井一座，管道500米</v>
      </c>
      <c r="AA67" s="34">
        <v>26</v>
      </c>
      <c r="AB67" s="34">
        <v>80</v>
      </c>
      <c r="AC67" s="38" t="s">
        <v>164</v>
      </c>
      <c r="AD67" s="9" t="s">
        <v>55</v>
      </c>
      <c r="AE67" s="9" t="s">
        <v>362</v>
      </c>
      <c r="AF67" s="9" t="s">
        <v>401</v>
      </c>
      <c r="AG67" s="9"/>
    </row>
    <row r="68" s="23" customFormat="1" ht="69.6" spans="1:33">
      <c r="A68" s="29">
        <f>SUBTOTAL(103,$B$6:$B68)*1</f>
        <v>63</v>
      </c>
      <c r="B68" s="29" t="s">
        <v>153</v>
      </c>
      <c r="C68" s="9" t="s">
        <v>429</v>
      </c>
      <c r="D68" s="9" t="s">
        <v>155</v>
      </c>
      <c r="E68" s="9" t="s">
        <v>156</v>
      </c>
      <c r="F68" s="9" t="s">
        <v>157</v>
      </c>
      <c r="G68" s="9" t="s">
        <v>101</v>
      </c>
      <c r="H68" s="9" t="s">
        <v>430</v>
      </c>
      <c r="I68" s="9" t="s">
        <v>208</v>
      </c>
      <c r="J68" s="9" t="str">
        <f t="shared" si="1"/>
        <v>富城乡小沙村小沙村年富组分散式供水工程新建水陂一座，水池一座，管道1500米6</v>
      </c>
      <c r="K68" s="9" t="s">
        <v>431</v>
      </c>
      <c r="L68" s="9" t="s">
        <v>172</v>
      </c>
      <c r="M68" s="9" t="s">
        <v>25</v>
      </c>
      <c r="N68" s="9" t="s">
        <v>160</v>
      </c>
      <c r="O68" s="9">
        <v>8880</v>
      </c>
      <c r="P68" s="9" t="s">
        <v>161</v>
      </c>
      <c r="Q68" s="9" t="s">
        <v>201</v>
      </c>
      <c r="R68" s="9">
        <v>1500</v>
      </c>
      <c r="S68" s="9" t="s">
        <v>50</v>
      </c>
      <c r="T68" s="9" t="s">
        <v>90</v>
      </c>
      <c r="U68" s="9" t="s">
        <v>54</v>
      </c>
      <c r="V68" s="9">
        <v>6</v>
      </c>
      <c r="W68" s="9">
        <v>6</v>
      </c>
      <c r="X68" s="9"/>
      <c r="Y68" s="9" t="s">
        <v>432</v>
      </c>
      <c r="Z68" s="38" t="str">
        <f t="shared" si="0"/>
        <v>新建水陂一座，水池一座，管道1500米</v>
      </c>
      <c r="AA68" s="34">
        <v>31</v>
      </c>
      <c r="AB68" s="34">
        <v>95</v>
      </c>
      <c r="AC68" s="38" t="s">
        <v>164</v>
      </c>
      <c r="AD68" s="9" t="s">
        <v>55</v>
      </c>
      <c r="AE68" s="9" t="s">
        <v>362</v>
      </c>
      <c r="AF68" s="9" t="s">
        <v>433</v>
      </c>
      <c r="AG68" s="9"/>
    </row>
    <row r="69" s="23" customFormat="1" ht="87" spans="1:33">
      <c r="A69" s="29">
        <f>SUBTOTAL(103,$B$6:$B69)*1</f>
        <v>64</v>
      </c>
      <c r="B69" s="29" t="s">
        <v>153</v>
      </c>
      <c r="C69" s="9" t="s">
        <v>303</v>
      </c>
      <c r="D69" s="9" t="s">
        <v>155</v>
      </c>
      <c r="E69" s="9" t="s">
        <v>156</v>
      </c>
      <c r="F69" s="9" t="s">
        <v>157</v>
      </c>
      <c r="G69" s="9" t="s">
        <v>101</v>
      </c>
      <c r="H69" s="9" t="s">
        <v>434</v>
      </c>
      <c r="I69" s="9" t="s">
        <v>208</v>
      </c>
      <c r="J69" s="9" t="str">
        <f t="shared" si="1"/>
        <v>富城乡余屋洞村人居环境整治项目挡土墙约150立方米、门前屋后排水沟（30*30）约100米、公共卫生间一座、街檐硬化约200平方米等。10</v>
      </c>
      <c r="K69" s="9" t="s">
        <v>435</v>
      </c>
      <c r="L69" s="4" t="s">
        <v>168</v>
      </c>
      <c r="M69" s="4" t="s">
        <v>63</v>
      </c>
      <c r="N69" s="4" t="s">
        <v>160</v>
      </c>
      <c r="O69" s="4">
        <v>8082</v>
      </c>
      <c r="P69" s="9" t="s">
        <v>161</v>
      </c>
      <c r="Q69" s="9" t="s">
        <v>319</v>
      </c>
      <c r="R69" s="9">
        <v>200</v>
      </c>
      <c r="S69" s="9" t="s">
        <v>50</v>
      </c>
      <c r="T69" s="9" t="s">
        <v>91</v>
      </c>
      <c r="U69" s="9" t="s">
        <v>51</v>
      </c>
      <c r="V69" s="9">
        <v>10</v>
      </c>
      <c r="W69" s="9">
        <v>10</v>
      </c>
      <c r="X69" s="9"/>
      <c r="Y69" s="9" t="s">
        <v>436</v>
      </c>
      <c r="Z69" s="38" t="str">
        <f t="shared" si="0"/>
        <v>挡土墙约150立方米、门前屋后排水沟（30*30）约100米、公共卫生间一座、街檐硬化约200平方米等。</v>
      </c>
      <c r="AA69" s="34">
        <v>32</v>
      </c>
      <c r="AB69" s="34">
        <v>124</v>
      </c>
      <c r="AC69" s="38" t="s">
        <v>164</v>
      </c>
      <c r="AD69" s="9" t="s">
        <v>29</v>
      </c>
      <c r="AE69" s="9" t="s">
        <v>437</v>
      </c>
      <c r="AF69" s="9" t="s">
        <v>437</v>
      </c>
      <c r="AG69" s="9"/>
    </row>
    <row r="70" s="23" customFormat="1" ht="69.6" spans="1:33">
      <c r="A70" s="29">
        <f>SUBTOTAL(103,$B$6:$B70)*1</f>
        <v>65</v>
      </c>
      <c r="B70" s="29" t="s">
        <v>153</v>
      </c>
      <c r="C70" s="9" t="s">
        <v>438</v>
      </c>
      <c r="D70" s="9" t="s">
        <v>155</v>
      </c>
      <c r="E70" s="9" t="s">
        <v>156</v>
      </c>
      <c r="F70" s="9" t="s">
        <v>157</v>
      </c>
      <c r="G70" s="9" t="s">
        <v>101</v>
      </c>
      <c r="H70" s="9" t="s">
        <v>434</v>
      </c>
      <c r="I70" s="9" t="s">
        <v>208</v>
      </c>
      <c r="J70" s="9" t="str">
        <f t="shared" si="1"/>
        <v>富城乡余屋洞村余屋洞小微水厂新增水源项目新建水陂一座，引水管道1000米。10</v>
      </c>
      <c r="K70" s="9" t="s">
        <v>439</v>
      </c>
      <c r="L70" s="9" t="s">
        <v>172</v>
      </c>
      <c r="M70" s="9" t="s">
        <v>25</v>
      </c>
      <c r="N70" s="9" t="s">
        <v>160</v>
      </c>
      <c r="O70" s="9">
        <v>8880</v>
      </c>
      <c r="P70" s="9" t="s">
        <v>161</v>
      </c>
      <c r="Q70" s="9" t="s">
        <v>201</v>
      </c>
      <c r="R70" s="9">
        <v>1000</v>
      </c>
      <c r="S70" s="9" t="s">
        <v>50</v>
      </c>
      <c r="T70" s="9" t="s">
        <v>90</v>
      </c>
      <c r="U70" s="9" t="s">
        <v>54</v>
      </c>
      <c r="V70" s="9">
        <v>10</v>
      </c>
      <c r="W70" s="9">
        <v>10</v>
      </c>
      <c r="X70" s="9"/>
      <c r="Y70" s="9" t="s">
        <v>440</v>
      </c>
      <c r="Z70" s="38" t="str">
        <f t="shared" ref="Z70:Z102" si="2">K70</f>
        <v>新建水陂一座，引水管道1000米。</v>
      </c>
      <c r="AA70" s="34">
        <v>28</v>
      </c>
      <c r="AB70" s="34">
        <v>62</v>
      </c>
      <c r="AC70" s="38" t="s">
        <v>164</v>
      </c>
      <c r="AD70" s="9" t="s">
        <v>55</v>
      </c>
      <c r="AE70" s="9" t="s">
        <v>362</v>
      </c>
      <c r="AF70" s="9" t="s">
        <v>437</v>
      </c>
      <c r="AG70" s="9"/>
    </row>
    <row r="71" s="23" customFormat="1" ht="69.6" spans="1:33">
      <c r="A71" s="29">
        <f>SUBTOTAL(103,$B$6:$B71)*1</f>
        <v>66</v>
      </c>
      <c r="B71" s="29" t="s">
        <v>153</v>
      </c>
      <c r="C71" s="9" t="s">
        <v>91</v>
      </c>
      <c r="D71" s="9" t="s">
        <v>155</v>
      </c>
      <c r="E71" s="9" t="s">
        <v>156</v>
      </c>
      <c r="F71" s="9" t="s">
        <v>157</v>
      </c>
      <c r="G71" s="9" t="s">
        <v>102</v>
      </c>
      <c r="H71" s="9" t="s">
        <v>441</v>
      </c>
      <c r="I71" s="9" t="s">
        <v>246</v>
      </c>
      <c r="J71" s="9" t="str">
        <f t="shared" ref="J71:J134" si="3">G71&amp;H71&amp;C71&amp;K71&amp;V71</f>
        <v>高排乡高排村人居环境整治拆除破损路面143平方，路面硬化239平方，地面663平方40</v>
      </c>
      <c r="K71" s="9" t="s">
        <v>442</v>
      </c>
      <c r="L71" s="9" t="s">
        <v>168</v>
      </c>
      <c r="M71" s="9" t="s">
        <v>63</v>
      </c>
      <c r="N71" s="9" t="s">
        <v>160</v>
      </c>
      <c r="O71" s="9">
        <v>8082</v>
      </c>
      <c r="P71" s="9" t="s">
        <v>161</v>
      </c>
      <c r="Q71" s="9" t="s">
        <v>201</v>
      </c>
      <c r="R71" s="9">
        <v>1045</v>
      </c>
      <c r="S71" s="9" t="s">
        <v>50</v>
      </c>
      <c r="T71" s="9" t="s">
        <v>91</v>
      </c>
      <c r="U71" s="9" t="s">
        <v>51</v>
      </c>
      <c r="V71" s="9">
        <v>40</v>
      </c>
      <c r="W71" s="9">
        <v>40</v>
      </c>
      <c r="X71" s="9"/>
      <c r="Y71" s="9" t="s">
        <v>443</v>
      </c>
      <c r="Z71" s="38" t="str">
        <f t="shared" si="2"/>
        <v>拆除破损路面143平方，路面硬化239平方，地面663平方</v>
      </c>
      <c r="AA71" s="34">
        <v>50</v>
      </c>
      <c r="AB71" s="34">
        <v>208</v>
      </c>
      <c r="AC71" s="38" t="s">
        <v>164</v>
      </c>
      <c r="AD71" s="9" t="s">
        <v>29</v>
      </c>
      <c r="AE71" s="9" t="s">
        <v>444</v>
      </c>
      <c r="AF71" s="9" t="s">
        <v>444</v>
      </c>
      <c r="AG71" s="9"/>
    </row>
    <row r="72" s="23" customFormat="1" ht="87" spans="1:33">
      <c r="A72" s="29">
        <f>SUBTOTAL(103,$B$6:$B72)*1</f>
        <v>67</v>
      </c>
      <c r="B72" s="29" t="s">
        <v>153</v>
      </c>
      <c r="C72" s="9" t="s">
        <v>232</v>
      </c>
      <c r="D72" s="9" t="s">
        <v>155</v>
      </c>
      <c r="E72" s="9" t="s">
        <v>156</v>
      </c>
      <c r="F72" s="9" t="s">
        <v>157</v>
      </c>
      <c r="G72" s="9" t="s">
        <v>102</v>
      </c>
      <c r="H72" s="9" t="s">
        <v>214</v>
      </c>
      <c r="I72" s="9"/>
      <c r="J72" s="9" t="str">
        <f t="shared" si="3"/>
        <v>高排乡各村烤房维修项目新建烤房3座、维修烤房8座，含换挂烟梁8座、 地板160平方、工作棚250平方、水渠80米30*30等。30</v>
      </c>
      <c r="K72" s="9" t="s">
        <v>445</v>
      </c>
      <c r="L72" s="9" t="s">
        <v>168</v>
      </c>
      <c r="M72" s="9" t="s">
        <v>73</v>
      </c>
      <c r="N72" s="9" t="s">
        <v>160</v>
      </c>
      <c r="O72" s="9">
        <v>823</v>
      </c>
      <c r="P72" s="9" t="s">
        <v>161</v>
      </c>
      <c r="Q72" s="9" t="s">
        <v>229</v>
      </c>
      <c r="R72" s="9">
        <v>10</v>
      </c>
      <c r="S72" s="9" t="s">
        <v>27</v>
      </c>
      <c r="T72" s="9" t="s">
        <v>86</v>
      </c>
      <c r="U72" s="9" t="s">
        <v>34</v>
      </c>
      <c r="V72" s="9">
        <v>30</v>
      </c>
      <c r="W72" s="9">
        <v>30</v>
      </c>
      <c r="X72" s="9"/>
      <c r="Y72" s="9" t="s">
        <v>446</v>
      </c>
      <c r="Z72" s="38" t="str">
        <f t="shared" si="2"/>
        <v>新建烤房3座、维修烤房8座，含换挂烟梁8座、 地板160平方、工作棚250平方、水渠80米30*30等。</v>
      </c>
      <c r="AA72" s="34">
        <v>72</v>
      </c>
      <c r="AB72" s="34">
        <v>288</v>
      </c>
      <c r="AC72" s="38" t="s">
        <v>164</v>
      </c>
      <c r="AD72" s="9" t="s">
        <v>29</v>
      </c>
      <c r="AE72" s="9" t="s">
        <v>447</v>
      </c>
      <c r="AF72" s="9" t="s">
        <v>447</v>
      </c>
      <c r="AG72" s="9"/>
    </row>
    <row r="73" s="23" customFormat="1" ht="87" spans="1:33">
      <c r="A73" s="29">
        <f>SUBTOTAL(103,$B$6:$B73)*1</f>
        <v>68</v>
      </c>
      <c r="B73" s="29" t="s">
        <v>153</v>
      </c>
      <c r="C73" s="9" t="s">
        <v>353</v>
      </c>
      <c r="D73" s="9" t="s">
        <v>155</v>
      </c>
      <c r="E73" s="9" t="s">
        <v>156</v>
      </c>
      <c r="F73" s="9" t="s">
        <v>157</v>
      </c>
      <c r="G73" s="9" t="s">
        <v>102</v>
      </c>
      <c r="H73" s="9" t="s">
        <v>448</v>
      </c>
      <c r="I73" s="9" t="s">
        <v>195</v>
      </c>
      <c r="J73" s="9" t="str">
        <f t="shared" si="3"/>
        <v>高排乡坪坑村农机购置插秧机6台，翻耕机5台49.8</v>
      </c>
      <c r="K73" s="9" t="s">
        <v>449</v>
      </c>
      <c r="L73" s="9" t="s">
        <v>168</v>
      </c>
      <c r="M73" s="9" t="s">
        <v>63</v>
      </c>
      <c r="N73" s="9" t="s">
        <v>160</v>
      </c>
      <c r="O73" s="9">
        <v>8082</v>
      </c>
      <c r="P73" s="9" t="s">
        <v>161</v>
      </c>
      <c r="Q73" s="9" t="s">
        <v>197</v>
      </c>
      <c r="R73" s="9">
        <v>11</v>
      </c>
      <c r="S73" s="9" t="s">
        <v>27</v>
      </c>
      <c r="T73" s="9" t="s">
        <v>87</v>
      </c>
      <c r="U73" s="9" t="s">
        <v>36</v>
      </c>
      <c r="V73" s="9">
        <v>49.8</v>
      </c>
      <c r="W73" s="9">
        <v>49.8</v>
      </c>
      <c r="X73" s="9"/>
      <c r="Y73" s="9" t="s">
        <v>450</v>
      </c>
      <c r="Z73" s="38" t="str">
        <f t="shared" si="2"/>
        <v>插秧机6台，翻耕机5台</v>
      </c>
      <c r="AA73" s="34">
        <v>312</v>
      </c>
      <c r="AB73" s="34">
        <v>1248</v>
      </c>
      <c r="AC73" s="38" t="s">
        <v>164</v>
      </c>
      <c r="AD73" s="9" t="s">
        <v>29</v>
      </c>
      <c r="AE73" s="9" t="s">
        <v>451</v>
      </c>
      <c r="AF73" s="9" t="s">
        <v>451</v>
      </c>
      <c r="AG73" s="9"/>
    </row>
    <row r="74" s="23" customFormat="1" ht="87" spans="1:33">
      <c r="A74" s="29">
        <f>SUBTOTAL(103,$B$6:$B74)*1</f>
        <v>69</v>
      </c>
      <c r="B74" s="29" t="s">
        <v>153</v>
      </c>
      <c r="C74" s="9" t="s">
        <v>452</v>
      </c>
      <c r="D74" s="9" t="s">
        <v>155</v>
      </c>
      <c r="E74" s="9" t="s">
        <v>156</v>
      </c>
      <c r="F74" s="9" t="s">
        <v>157</v>
      </c>
      <c r="G74" s="9" t="s">
        <v>102</v>
      </c>
      <c r="H74" s="9" t="s">
        <v>448</v>
      </c>
      <c r="I74" s="9" t="s">
        <v>195</v>
      </c>
      <c r="J74" s="9" t="str">
        <f t="shared" si="3"/>
        <v>高排乡坪坑村牛厂基础设施完善牛厂配套基础设施养殖300㎡，含砖砌围墙、棚顶等5</v>
      </c>
      <c r="K74" s="9" t="s">
        <v>453</v>
      </c>
      <c r="L74" s="9" t="s">
        <v>168</v>
      </c>
      <c r="M74" s="9" t="s">
        <v>63</v>
      </c>
      <c r="N74" s="9" t="s">
        <v>160</v>
      </c>
      <c r="O74" s="9">
        <v>8082</v>
      </c>
      <c r="P74" s="9" t="s">
        <v>161</v>
      </c>
      <c r="Q74" s="9" t="s">
        <v>319</v>
      </c>
      <c r="R74" s="9">
        <v>300</v>
      </c>
      <c r="S74" s="9" t="s">
        <v>27</v>
      </c>
      <c r="T74" s="9" t="s">
        <v>85</v>
      </c>
      <c r="U74" s="9" t="s">
        <v>41</v>
      </c>
      <c r="V74" s="9">
        <v>5</v>
      </c>
      <c r="W74" s="9">
        <v>5</v>
      </c>
      <c r="X74" s="9"/>
      <c r="Y74" s="9" t="s">
        <v>454</v>
      </c>
      <c r="Z74" s="38" t="str">
        <f t="shared" si="2"/>
        <v>完善牛厂配套基础设施养殖300㎡，含砖砌围墙、棚顶等</v>
      </c>
      <c r="AA74" s="34">
        <v>5</v>
      </c>
      <c r="AB74" s="34">
        <v>27</v>
      </c>
      <c r="AC74" s="38" t="s">
        <v>164</v>
      </c>
      <c r="AD74" s="9" t="s">
        <v>29</v>
      </c>
      <c r="AE74" s="9" t="s">
        <v>451</v>
      </c>
      <c r="AF74" s="9" t="s">
        <v>451</v>
      </c>
      <c r="AG74" s="9"/>
    </row>
    <row r="75" s="23" customFormat="1" ht="69.6" spans="1:33">
      <c r="A75" s="29">
        <f>SUBTOTAL(103,$B$6:$B75)*1</f>
        <v>70</v>
      </c>
      <c r="B75" s="29" t="s">
        <v>153</v>
      </c>
      <c r="C75" s="9" t="s">
        <v>455</v>
      </c>
      <c r="D75" s="9" t="s">
        <v>176</v>
      </c>
      <c r="E75" s="9" t="s">
        <v>156</v>
      </c>
      <c r="F75" s="9" t="s">
        <v>157</v>
      </c>
      <c r="G75" s="9" t="s">
        <v>102</v>
      </c>
      <c r="H75" s="9" t="s">
        <v>448</v>
      </c>
      <c r="I75" s="9" t="s">
        <v>195</v>
      </c>
      <c r="J75" s="9" t="str">
        <f t="shared" si="3"/>
        <v>高排乡坪坑村高排乡坪坑村小微水厂供水管网修复延伸工程新建拦水陂一座、管道3200米29</v>
      </c>
      <c r="K75" s="9" t="s">
        <v>456</v>
      </c>
      <c r="L75" s="9" t="s">
        <v>168</v>
      </c>
      <c r="M75" s="9" t="s">
        <v>62</v>
      </c>
      <c r="N75" s="9" t="s">
        <v>160</v>
      </c>
      <c r="O75" s="9">
        <v>359</v>
      </c>
      <c r="P75" s="9" t="s">
        <v>161</v>
      </c>
      <c r="Q75" s="9" t="s">
        <v>201</v>
      </c>
      <c r="R75" s="9">
        <v>3200</v>
      </c>
      <c r="S75" s="9" t="s">
        <v>50</v>
      </c>
      <c r="T75" s="9" t="s">
        <v>90</v>
      </c>
      <c r="U75" s="9" t="s">
        <v>54</v>
      </c>
      <c r="V75" s="9">
        <v>29</v>
      </c>
      <c r="W75" s="9">
        <v>29</v>
      </c>
      <c r="X75" s="9"/>
      <c r="Y75" s="9" t="s">
        <v>457</v>
      </c>
      <c r="Z75" s="38" t="str">
        <f t="shared" si="2"/>
        <v>新建拦水陂一座、管道3200米</v>
      </c>
      <c r="AA75" s="34">
        <v>98</v>
      </c>
      <c r="AB75" s="34">
        <v>432</v>
      </c>
      <c r="AC75" s="38" t="s">
        <v>164</v>
      </c>
      <c r="AD75" s="9" t="s">
        <v>55</v>
      </c>
      <c r="AE75" s="9" t="s">
        <v>447</v>
      </c>
      <c r="AF75" s="9" t="s">
        <v>458</v>
      </c>
      <c r="AG75" s="9"/>
    </row>
    <row r="76" s="23" customFormat="1" ht="69.6" spans="1:33">
      <c r="A76" s="29">
        <f>SUBTOTAL(103,$B$6:$B76)*1</f>
        <v>71</v>
      </c>
      <c r="B76" s="29" t="s">
        <v>153</v>
      </c>
      <c r="C76" s="9" t="s">
        <v>459</v>
      </c>
      <c r="D76" s="9" t="s">
        <v>155</v>
      </c>
      <c r="E76" s="9" t="s">
        <v>156</v>
      </c>
      <c r="F76" s="9" t="s">
        <v>157</v>
      </c>
      <c r="G76" s="9" t="s">
        <v>102</v>
      </c>
      <c r="H76" s="9" t="s">
        <v>460</v>
      </c>
      <c r="I76" s="9" t="s">
        <v>208</v>
      </c>
      <c r="J76" s="9" t="str">
        <f t="shared" si="3"/>
        <v>高排乡山口村烟叶生产产业路路面修补硬化350平方，挡墙120米，水沟100米8</v>
      </c>
      <c r="K76" s="9" t="s">
        <v>461</v>
      </c>
      <c r="L76" s="9" t="s">
        <v>172</v>
      </c>
      <c r="M76" s="9" t="s">
        <v>25</v>
      </c>
      <c r="N76" s="9" t="s">
        <v>160</v>
      </c>
      <c r="O76" s="9">
        <v>8880</v>
      </c>
      <c r="P76" s="9" t="s">
        <v>161</v>
      </c>
      <c r="Q76" s="9" t="s">
        <v>319</v>
      </c>
      <c r="R76" s="9">
        <v>350</v>
      </c>
      <c r="S76" s="9" t="s">
        <v>50</v>
      </c>
      <c r="T76" s="9" t="s">
        <v>91</v>
      </c>
      <c r="U76" s="9" t="s">
        <v>51</v>
      </c>
      <c r="V76" s="9">
        <v>8</v>
      </c>
      <c r="W76" s="9">
        <v>8</v>
      </c>
      <c r="X76" s="9"/>
      <c r="Y76" s="9" t="s">
        <v>462</v>
      </c>
      <c r="Z76" s="38" t="str">
        <f t="shared" si="2"/>
        <v>路面修补硬化350平方，挡墙120米，水沟100米</v>
      </c>
      <c r="AA76" s="34">
        <v>450</v>
      </c>
      <c r="AB76" s="34">
        <v>1850</v>
      </c>
      <c r="AC76" s="38" t="s">
        <v>164</v>
      </c>
      <c r="AD76" s="9" t="s">
        <v>29</v>
      </c>
      <c r="AE76" s="9" t="s">
        <v>463</v>
      </c>
      <c r="AF76" s="9" t="s">
        <v>463</v>
      </c>
      <c r="AG76" s="9"/>
    </row>
    <row r="77" s="23" customFormat="1" ht="139.2" spans="1:33">
      <c r="A77" s="29">
        <f>SUBTOTAL(103,$B$6:$B77)*1</f>
        <v>72</v>
      </c>
      <c r="B77" s="29" t="s">
        <v>153</v>
      </c>
      <c r="C77" s="9" t="s">
        <v>388</v>
      </c>
      <c r="D77" s="9" t="s">
        <v>155</v>
      </c>
      <c r="E77" s="9" t="s">
        <v>156</v>
      </c>
      <c r="F77" s="9" t="s">
        <v>157</v>
      </c>
      <c r="G77" s="9" t="s">
        <v>102</v>
      </c>
      <c r="H77" s="9" t="s">
        <v>464</v>
      </c>
      <c r="I77" s="9"/>
      <c r="J77" s="9" t="str">
        <f t="shared" si="3"/>
        <v>高排乡山口村、高排村、团龙村、云雷村农田复耕项目（二）山口村撂荒地开垦复耕162亩、团龙村撂荒地开垦复耕177亩、高排村撂荒地开垦复耕22亩、云雷村撂荒地开垦复耕112亩11</v>
      </c>
      <c r="K77" s="9" t="s">
        <v>465</v>
      </c>
      <c r="L77" s="9" t="s">
        <v>159</v>
      </c>
      <c r="M77" s="9" t="s">
        <v>69</v>
      </c>
      <c r="N77" s="9" t="s">
        <v>160</v>
      </c>
      <c r="O77" s="9">
        <v>3312</v>
      </c>
      <c r="P77" s="9" t="s">
        <v>161</v>
      </c>
      <c r="Q77" s="9" t="s">
        <v>222</v>
      </c>
      <c r="R77" s="9">
        <v>473</v>
      </c>
      <c r="S77" s="9" t="s">
        <v>27</v>
      </c>
      <c r="T77" s="9" t="s">
        <v>85</v>
      </c>
      <c r="U77" s="9" t="s">
        <v>43</v>
      </c>
      <c r="V77" s="9">
        <v>11</v>
      </c>
      <c r="W77" s="9">
        <v>11</v>
      </c>
      <c r="X77" s="9"/>
      <c r="Y77" s="9" t="s">
        <v>466</v>
      </c>
      <c r="Z77" s="38" t="str">
        <f t="shared" si="2"/>
        <v>山口村撂荒地开垦复耕162亩、团龙村撂荒地开垦复耕177亩、高排村撂荒地开垦复耕22亩、云雷村撂荒地开垦复耕112亩</v>
      </c>
      <c r="AA77" s="34">
        <v>23</v>
      </c>
      <c r="AB77" s="34">
        <v>115</v>
      </c>
      <c r="AC77" s="38" t="s">
        <v>164</v>
      </c>
      <c r="AD77" s="9" t="s">
        <v>29</v>
      </c>
      <c r="AE77" s="9" t="s">
        <v>447</v>
      </c>
      <c r="AF77" s="9" t="s">
        <v>464</v>
      </c>
      <c r="AG77" s="9"/>
    </row>
    <row r="78" s="23" customFormat="1" ht="104.4" spans="1:33">
      <c r="A78" s="29">
        <f>SUBTOTAL(103,$B$6:$B78)*1</f>
        <v>73</v>
      </c>
      <c r="B78" s="29" t="s">
        <v>153</v>
      </c>
      <c r="C78" s="9" t="s">
        <v>358</v>
      </c>
      <c r="D78" s="9" t="s">
        <v>155</v>
      </c>
      <c r="E78" s="9" t="s">
        <v>156</v>
      </c>
      <c r="F78" s="9" t="s">
        <v>157</v>
      </c>
      <c r="G78" s="9" t="s">
        <v>102</v>
      </c>
      <c r="H78" s="9" t="s">
        <v>467</v>
      </c>
      <c r="I78" s="9"/>
      <c r="J78" s="9" t="str">
        <f t="shared" si="3"/>
        <v>高排乡上寨村、坪坑村、南田村农田复耕项目（一）上寨村撂荒地开垦复耕231亩、坪坑村撂荒地开垦复耕127亩、南田村撂荒地开垦复耕149亩12</v>
      </c>
      <c r="K78" s="9" t="s">
        <v>468</v>
      </c>
      <c r="L78" s="9" t="s">
        <v>159</v>
      </c>
      <c r="M78" s="9" t="s">
        <v>69</v>
      </c>
      <c r="N78" s="9" t="s">
        <v>160</v>
      </c>
      <c r="O78" s="9">
        <v>3312</v>
      </c>
      <c r="P78" s="9" t="s">
        <v>161</v>
      </c>
      <c r="Q78" s="9" t="s">
        <v>222</v>
      </c>
      <c r="R78" s="9">
        <v>507</v>
      </c>
      <c r="S78" s="9" t="s">
        <v>27</v>
      </c>
      <c r="T78" s="9" t="s">
        <v>85</v>
      </c>
      <c r="U78" s="9" t="s">
        <v>43</v>
      </c>
      <c r="V78" s="9">
        <v>12</v>
      </c>
      <c r="W78" s="9">
        <v>12</v>
      </c>
      <c r="X78" s="9"/>
      <c r="Y78" s="9" t="s">
        <v>469</v>
      </c>
      <c r="Z78" s="38" t="str">
        <f t="shared" si="2"/>
        <v>上寨村撂荒地开垦复耕231亩、坪坑村撂荒地开垦复耕127亩、南田村撂荒地开垦复耕149亩</v>
      </c>
      <c r="AA78" s="34">
        <v>25</v>
      </c>
      <c r="AB78" s="34">
        <v>125</v>
      </c>
      <c r="AC78" s="38" t="s">
        <v>164</v>
      </c>
      <c r="AD78" s="9" t="s">
        <v>29</v>
      </c>
      <c r="AE78" s="9" t="s">
        <v>447</v>
      </c>
      <c r="AF78" s="9" t="s">
        <v>467</v>
      </c>
      <c r="AG78" s="9"/>
    </row>
    <row r="79" s="23" customFormat="1" ht="174" spans="1:33">
      <c r="A79" s="29">
        <f>SUBTOTAL(103,$B$6:$B79)*1</f>
        <v>74</v>
      </c>
      <c r="B79" s="29" t="s">
        <v>153</v>
      </c>
      <c r="C79" s="9" t="s">
        <v>408</v>
      </c>
      <c r="D79" s="9" t="s">
        <v>155</v>
      </c>
      <c r="E79" s="9" t="s">
        <v>156</v>
      </c>
      <c r="F79" s="9" t="s">
        <v>157</v>
      </c>
      <c r="G79" s="9" t="s">
        <v>102</v>
      </c>
      <c r="H79" s="9" t="s">
        <v>470</v>
      </c>
      <c r="I79" s="9"/>
      <c r="J79" s="9" t="str">
        <f t="shared" si="3"/>
        <v>高排乡上寨村、团龙村、南田村、高排村、云雷村农田复耕项目（三）上寨村撂荒地开垦复耕50亩、南田村撂荒地开垦复耕30亩、团龙村撂荒地开垦复耕35亩、高排村撂荒地开垦复耕50亩、云雷村撂荒地开垦复耕20亩5.4</v>
      </c>
      <c r="K79" s="9" t="s">
        <v>471</v>
      </c>
      <c r="L79" s="9" t="s">
        <v>159</v>
      </c>
      <c r="M79" s="9" t="s">
        <v>69</v>
      </c>
      <c r="N79" s="9" t="s">
        <v>160</v>
      </c>
      <c r="O79" s="9">
        <v>3312</v>
      </c>
      <c r="P79" s="9" t="s">
        <v>161</v>
      </c>
      <c r="Q79" s="9" t="s">
        <v>222</v>
      </c>
      <c r="R79" s="9">
        <v>185</v>
      </c>
      <c r="S79" s="9" t="s">
        <v>27</v>
      </c>
      <c r="T79" s="9" t="s">
        <v>85</v>
      </c>
      <c r="U79" s="9" t="s">
        <v>43</v>
      </c>
      <c r="V79" s="9">
        <v>5.4</v>
      </c>
      <c r="W79" s="9">
        <v>5.4</v>
      </c>
      <c r="X79" s="9"/>
      <c r="Y79" s="9" t="s">
        <v>472</v>
      </c>
      <c r="Z79" s="38" t="str">
        <f t="shared" si="2"/>
        <v>上寨村撂荒地开垦复耕50亩、南田村撂荒地开垦复耕30亩、团龙村撂荒地开垦复耕35亩、高排村撂荒地开垦复耕50亩、云雷村撂荒地开垦复耕20亩</v>
      </c>
      <c r="AA79" s="34">
        <v>9</v>
      </c>
      <c r="AB79" s="34">
        <v>45</v>
      </c>
      <c r="AC79" s="38" t="s">
        <v>164</v>
      </c>
      <c r="AD79" s="9" t="s">
        <v>29</v>
      </c>
      <c r="AE79" s="9" t="s">
        <v>447</v>
      </c>
      <c r="AF79" s="9" t="s">
        <v>470</v>
      </c>
      <c r="AG79" s="9"/>
    </row>
    <row r="80" s="23" customFormat="1" ht="87" spans="1:33">
      <c r="A80" s="29">
        <f>SUBTOTAL(103,$B$6:$B80)*1</f>
        <v>75</v>
      </c>
      <c r="B80" s="29" t="s">
        <v>153</v>
      </c>
      <c r="C80" s="9" t="s">
        <v>459</v>
      </c>
      <c r="D80" s="9" t="s">
        <v>155</v>
      </c>
      <c r="E80" s="9" t="s">
        <v>156</v>
      </c>
      <c r="F80" s="9" t="s">
        <v>157</v>
      </c>
      <c r="G80" s="9" t="s">
        <v>102</v>
      </c>
      <c r="H80" s="9" t="s">
        <v>473</v>
      </c>
      <c r="I80" s="9" t="s">
        <v>208</v>
      </c>
      <c r="J80" s="9" t="str">
        <f t="shared" si="3"/>
        <v>高排乡云雷村烟叶生产产业路新建杨胜小组，墩脑小组，亚头箭小组产业路，林坑小组，长3500米X宽3.5米12</v>
      </c>
      <c r="K80" s="9" t="s">
        <v>474</v>
      </c>
      <c r="L80" s="9" t="s">
        <v>172</v>
      </c>
      <c r="M80" s="9" t="s">
        <v>25</v>
      </c>
      <c r="N80" s="9" t="s">
        <v>160</v>
      </c>
      <c r="O80" s="9">
        <v>8880</v>
      </c>
      <c r="P80" s="9" t="s">
        <v>161</v>
      </c>
      <c r="Q80" s="9" t="s">
        <v>201</v>
      </c>
      <c r="R80" s="9">
        <v>3500</v>
      </c>
      <c r="S80" s="9" t="s">
        <v>50</v>
      </c>
      <c r="T80" s="9" t="s">
        <v>90</v>
      </c>
      <c r="U80" s="9" t="s">
        <v>30</v>
      </c>
      <c r="V80" s="9">
        <v>12</v>
      </c>
      <c r="W80" s="9">
        <v>12</v>
      </c>
      <c r="X80" s="9"/>
      <c r="Y80" s="9" t="s">
        <v>475</v>
      </c>
      <c r="Z80" s="38" t="str">
        <f t="shared" si="2"/>
        <v>新建杨胜小组，墩脑小组，亚头箭小组产业路，林坑小组，长3500米X宽3.5米</v>
      </c>
      <c r="AA80" s="34">
        <v>30</v>
      </c>
      <c r="AB80" s="34">
        <v>152</v>
      </c>
      <c r="AC80" s="38" t="s">
        <v>164</v>
      </c>
      <c r="AD80" s="9" t="s">
        <v>29</v>
      </c>
      <c r="AE80" s="9" t="s">
        <v>447</v>
      </c>
      <c r="AF80" s="9" t="s">
        <v>476</v>
      </c>
      <c r="AG80" s="9"/>
    </row>
    <row r="81" s="23" customFormat="1" ht="87" spans="1:33">
      <c r="A81" s="29">
        <f>SUBTOTAL(103,$B$6:$B81)*1</f>
        <v>76</v>
      </c>
      <c r="B81" s="29" t="s">
        <v>153</v>
      </c>
      <c r="C81" s="9" t="s">
        <v>477</v>
      </c>
      <c r="D81" s="9" t="s">
        <v>155</v>
      </c>
      <c r="E81" s="9" t="s">
        <v>156</v>
      </c>
      <c r="F81" s="9" t="s">
        <v>157</v>
      </c>
      <c r="G81" s="9" t="s">
        <v>102</v>
      </c>
      <c r="H81" s="9" t="s">
        <v>473</v>
      </c>
      <c r="I81" s="9" t="s">
        <v>208</v>
      </c>
      <c r="J81" s="9" t="str">
        <f t="shared" si="3"/>
        <v>高排乡云雷村果业基地建设项目新建果业基地300亩100</v>
      </c>
      <c r="K81" s="30" t="s">
        <v>478</v>
      </c>
      <c r="L81" s="9" t="s">
        <v>172</v>
      </c>
      <c r="M81" s="9" t="s">
        <v>288</v>
      </c>
      <c r="N81" s="9" t="s">
        <v>160</v>
      </c>
      <c r="O81" s="9">
        <v>433</v>
      </c>
      <c r="P81" s="9" t="s">
        <v>161</v>
      </c>
      <c r="Q81" s="9" t="s">
        <v>222</v>
      </c>
      <c r="R81" s="9">
        <v>300</v>
      </c>
      <c r="S81" s="9" t="s">
        <v>27</v>
      </c>
      <c r="T81" s="9" t="s">
        <v>85</v>
      </c>
      <c r="U81" s="9" t="s">
        <v>43</v>
      </c>
      <c r="V81" s="9">
        <v>100</v>
      </c>
      <c r="W81" s="9">
        <v>100</v>
      </c>
      <c r="X81" s="9"/>
      <c r="Y81" s="9" t="s">
        <v>479</v>
      </c>
      <c r="Z81" s="38" t="str">
        <f t="shared" si="2"/>
        <v>新建果业基地300亩</v>
      </c>
      <c r="AA81" s="34">
        <v>80</v>
      </c>
      <c r="AB81" s="34">
        <v>320</v>
      </c>
      <c r="AC81" s="38" t="s">
        <v>164</v>
      </c>
      <c r="AD81" s="9" t="s">
        <v>29</v>
      </c>
      <c r="AE81" s="9" t="s">
        <v>447</v>
      </c>
      <c r="AF81" s="9" t="s">
        <v>476</v>
      </c>
      <c r="AG81" s="9"/>
    </row>
    <row r="82" s="23" customFormat="1" ht="121.8" spans="1:33">
      <c r="A82" s="29">
        <f>SUBTOTAL(103,$B$6:$B82)*1</f>
        <v>77</v>
      </c>
      <c r="B82" s="29" t="s">
        <v>153</v>
      </c>
      <c r="C82" s="9" t="s">
        <v>480</v>
      </c>
      <c r="D82" s="9" t="s">
        <v>155</v>
      </c>
      <c r="E82" s="9" t="s">
        <v>156</v>
      </c>
      <c r="F82" s="9" t="s">
        <v>157</v>
      </c>
      <c r="G82" s="9" t="s">
        <v>102</v>
      </c>
      <c r="H82" s="9" t="s">
        <v>481</v>
      </c>
      <c r="I82" s="9"/>
      <c r="J82" s="9" t="str">
        <f t="shared" si="3"/>
        <v>高排乡云雷村、团龙村烟叶专业分级、收购仓库、烤房设施修建项目维修：杨胜烤房群更换10扇门窗，烤烟工作大棚500平方。团龙村烤房群更换6扇门窗，烟叶分拣中心800平方（云雷村村18万，团龙村14万）32</v>
      </c>
      <c r="K82" s="30" t="s">
        <v>482</v>
      </c>
      <c r="L82" s="9" t="s">
        <v>172</v>
      </c>
      <c r="M82" s="9" t="s">
        <v>25</v>
      </c>
      <c r="N82" s="9" t="s">
        <v>160</v>
      </c>
      <c r="O82" s="9">
        <v>8880</v>
      </c>
      <c r="P82" s="9" t="s">
        <v>161</v>
      </c>
      <c r="Q82" s="9" t="s">
        <v>229</v>
      </c>
      <c r="R82" s="9">
        <v>16</v>
      </c>
      <c r="S82" s="9" t="s">
        <v>27</v>
      </c>
      <c r="T82" s="9" t="s">
        <v>86</v>
      </c>
      <c r="U82" s="9" t="s">
        <v>34</v>
      </c>
      <c r="V82" s="9">
        <v>32</v>
      </c>
      <c r="W82" s="9">
        <v>32</v>
      </c>
      <c r="X82" s="9"/>
      <c r="Y82" s="9" t="s">
        <v>483</v>
      </c>
      <c r="Z82" s="38" t="str">
        <f t="shared" si="2"/>
        <v>维修：杨胜烤房群更换10扇门窗，烤烟工作大棚500平方。团龙村烤房群更换6扇门窗，烟叶分拣中心800平方（云雷村村18万，团龙村14万）</v>
      </c>
      <c r="AA82" s="34">
        <v>20</v>
      </c>
      <c r="AB82" s="34">
        <v>105</v>
      </c>
      <c r="AC82" s="38" t="s">
        <v>164</v>
      </c>
      <c r="AD82" s="9" t="s">
        <v>29</v>
      </c>
      <c r="AE82" s="9" t="s">
        <v>447</v>
      </c>
      <c r="AF82" s="9" t="s">
        <v>476</v>
      </c>
      <c r="AG82" s="9"/>
    </row>
    <row r="83" s="23" customFormat="1" ht="104.4" spans="1:33">
      <c r="A83" s="29">
        <f>SUBTOTAL(103,$B$6:$B83)*1</f>
        <v>78</v>
      </c>
      <c r="B83" s="29" t="s">
        <v>153</v>
      </c>
      <c r="C83" s="9" t="s">
        <v>484</v>
      </c>
      <c r="D83" s="9" t="s">
        <v>155</v>
      </c>
      <c r="E83" s="9" t="s">
        <v>156</v>
      </c>
      <c r="F83" s="9" t="s">
        <v>157</v>
      </c>
      <c r="G83" s="9" t="s">
        <v>102</v>
      </c>
      <c r="H83" s="9" t="s">
        <v>485</v>
      </c>
      <c r="I83" s="9"/>
      <c r="J83" s="9" t="str">
        <f t="shared" si="3"/>
        <v>高排乡云雷村、团龙村、高排村高排乡住房修缮4户脱贫住房修缮619㎡，屋面防水619㎡，铺设树脂瓦300平方。6</v>
      </c>
      <c r="K83" s="9" t="s">
        <v>486</v>
      </c>
      <c r="L83" s="9" t="s">
        <v>168</v>
      </c>
      <c r="M83" s="9" t="s">
        <v>63</v>
      </c>
      <c r="N83" s="9" t="s">
        <v>160</v>
      </c>
      <c r="O83" s="9">
        <v>8082</v>
      </c>
      <c r="P83" s="9" t="s">
        <v>161</v>
      </c>
      <c r="Q83" s="9" t="s">
        <v>319</v>
      </c>
      <c r="R83" s="9">
        <v>619</v>
      </c>
      <c r="S83" s="9" t="s">
        <v>44</v>
      </c>
      <c r="T83" s="9" t="s">
        <v>93</v>
      </c>
      <c r="U83" s="9" t="s">
        <v>45</v>
      </c>
      <c r="V83" s="9">
        <v>6</v>
      </c>
      <c r="W83" s="9">
        <v>6</v>
      </c>
      <c r="X83" s="9"/>
      <c r="Y83" s="9" t="s">
        <v>487</v>
      </c>
      <c r="Z83" s="38" t="str">
        <f t="shared" si="2"/>
        <v>4户脱贫住房修缮619㎡，屋面防水619㎡，铺设树脂瓦300平方。</v>
      </c>
      <c r="AA83" s="34">
        <v>4</v>
      </c>
      <c r="AB83" s="34">
        <v>16</v>
      </c>
      <c r="AC83" s="38" t="s">
        <v>164</v>
      </c>
      <c r="AD83" s="9" t="s">
        <v>46</v>
      </c>
      <c r="AE83" s="9" t="s">
        <v>488</v>
      </c>
      <c r="AF83" s="9" t="s">
        <v>488</v>
      </c>
      <c r="AG83" s="9"/>
    </row>
    <row r="84" s="23" customFormat="1" ht="87" spans="1:33">
      <c r="A84" s="29">
        <f>SUBTOTAL(103,$B$6:$B84)*1</f>
        <v>79</v>
      </c>
      <c r="B84" s="29" t="s">
        <v>153</v>
      </c>
      <c r="C84" s="9" t="s">
        <v>489</v>
      </c>
      <c r="D84" s="9" t="s">
        <v>155</v>
      </c>
      <c r="E84" s="9" t="s">
        <v>156</v>
      </c>
      <c r="F84" s="9" t="s">
        <v>157</v>
      </c>
      <c r="G84" s="9" t="s">
        <v>103</v>
      </c>
      <c r="H84" s="9"/>
      <c r="I84" s="9"/>
      <c r="J84" s="9" t="str">
        <f t="shared" si="3"/>
        <v>筠门岭镇全镇烤房维修工作棚维修1000平米，炉膛1座等15</v>
      </c>
      <c r="K84" s="30" t="s">
        <v>490</v>
      </c>
      <c r="L84" s="9" t="s">
        <v>172</v>
      </c>
      <c r="M84" s="9" t="s">
        <v>25</v>
      </c>
      <c r="N84" s="9" t="s">
        <v>160</v>
      </c>
      <c r="O84" s="9">
        <v>8880</v>
      </c>
      <c r="P84" s="9" t="s">
        <v>161</v>
      </c>
      <c r="Q84" s="9" t="s">
        <v>319</v>
      </c>
      <c r="R84" s="9">
        <v>1000</v>
      </c>
      <c r="S84" s="9" t="s">
        <v>27</v>
      </c>
      <c r="T84" s="9" t="s">
        <v>86</v>
      </c>
      <c r="U84" s="9" t="s">
        <v>34</v>
      </c>
      <c r="V84" s="9">
        <v>15</v>
      </c>
      <c r="W84" s="9">
        <v>15</v>
      </c>
      <c r="X84" s="9"/>
      <c r="Y84" s="9" t="s">
        <v>491</v>
      </c>
      <c r="Z84" s="38" t="str">
        <f t="shared" si="2"/>
        <v>工作棚维修1000平米，炉膛1座等</v>
      </c>
      <c r="AA84" s="34">
        <v>300</v>
      </c>
      <c r="AB84" s="34">
        <v>1321</v>
      </c>
      <c r="AC84" s="38" t="s">
        <v>164</v>
      </c>
      <c r="AD84" s="9" t="s">
        <v>29</v>
      </c>
      <c r="AE84" s="9" t="s">
        <v>492</v>
      </c>
      <c r="AF84" s="9" t="s">
        <v>492</v>
      </c>
      <c r="AG84" s="9"/>
    </row>
    <row r="85" s="23" customFormat="1" ht="69.6" spans="1:33">
      <c r="A85" s="29">
        <f>SUBTOTAL(103,$B$6:$B85)*1</f>
        <v>80</v>
      </c>
      <c r="B85" s="29" t="s">
        <v>153</v>
      </c>
      <c r="C85" s="9" t="s">
        <v>493</v>
      </c>
      <c r="D85" s="9" t="s">
        <v>155</v>
      </c>
      <c r="E85" s="9" t="s">
        <v>156</v>
      </c>
      <c r="F85" s="9" t="s">
        <v>157</v>
      </c>
      <c r="G85" s="9" t="s">
        <v>103</v>
      </c>
      <c r="H85" s="9"/>
      <c r="I85" s="9"/>
      <c r="J85" s="9" t="str">
        <f t="shared" si="3"/>
        <v>筠门岭镇全镇住房保障安全项目脱贫户和监测户住房修缮200㎡，屋面防水350㎡。10</v>
      </c>
      <c r="K85" s="9" t="s">
        <v>494</v>
      </c>
      <c r="L85" s="9" t="s">
        <v>168</v>
      </c>
      <c r="M85" s="9" t="s">
        <v>63</v>
      </c>
      <c r="N85" s="9" t="s">
        <v>160</v>
      </c>
      <c r="O85" s="9">
        <v>8082</v>
      </c>
      <c r="P85" s="9" t="s">
        <v>161</v>
      </c>
      <c r="Q85" s="9" t="s">
        <v>319</v>
      </c>
      <c r="R85" s="9">
        <v>200</v>
      </c>
      <c r="S85" s="9" t="s">
        <v>44</v>
      </c>
      <c r="T85" s="9" t="s">
        <v>93</v>
      </c>
      <c r="U85" s="9" t="s">
        <v>45</v>
      </c>
      <c r="V85" s="9">
        <v>10</v>
      </c>
      <c r="W85" s="9">
        <v>10</v>
      </c>
      <c r="X85" s="9"/>
      <c r="Y85" s="9" t="s">
        <v>495</v>
      </c>
      <c r="Z85" s="38" t="str">
        <f t="shared" si="2"/>
        <v>脱贫户和监测户住房修缮200㎡，屋面防水350㎡。</v>
      </c>
      <c r="AA85" s="34">
        <v>6</v>
      </c>
      <c r="AB85" s="34">
        <v>24</v>
      </c>
      <c r="AC85" s="38" t="s">
        <v>164</v>
      </c>
      <c r="AD85" s="9" t="s">
        <v>46</v>
      </c>
      <c r="AE85" s="9" t="s">
        <v>492</v>
      </c>
      <c r="AF85" s="9" t="s">
        <v>397</v>
      </c>
      <c r="AG85" s="9"/>
    </row>
    <row r="86" s="23" customFormat="1" ht="208.8" spans="1:33">
      <c r="A86" s="29">
        <f>SUBTOTAL(103,$B$6:$B86)*1</f>
        <v>81</v>
      </c>
      <c r="B86" s="29" t="s">
        <v>153</v>
      </c>
      <c r="C86" s="9" t="s">
        <v>496</v>
      </c>
      <c r="D86" s="9" t="s">
        <v>155</v>
      </c>
      <c r="E86" s="9" t="s">
        <v>156</v>
      </c>
      <c r="F86" s="9" t="s">
        <v>157</v>
      </c>
      <c r="G86" s="9" t="s">
        <v>103</v>
      </c>
      <c r="H86" s="9" t="s">
        <v>497</v>
      </c>
      <c r="I86" s="9"/>
      <c r="J86" s="9" t="str">
        <f t="shared" si="3"/>
        <v>筠门岭镇白埠村、小照村、黄陂村、学子村、州场村、营坊村农业机械设备采购农机机械烘干机40吨、收割机9台、插秧机6台等机械设备（整合白埠村18万、小照村30万、黄陂村28万、学子村30万、州场村20万、营坊村28万）154</v>
      </c>
      <c r="K86" s="9" t="s">
        <v>498</v>
      </c>
      <c r="L86" s="9" t="s">
        <v>168</v>
      </c>
      <c r="M86" s="9" t="s">
        <v>63</v>
      </c>
      <c r="N86" s="9" t="s">
        <v>160</v>
      </c>
      <c r="O86" s="9">
        <v>8082</v>
      </c>
      <c r="P86" s="9" t="s">
        <v>161</v>
      </c>
      <c r="Q86" s="9" t="s">
        <v>197</v>
      </c>
      <c r="R86" s="9">
        <v>9</v>
      </c>
      <c r="S86" s="9" t="s">
        <v>27</v>
      </c>
      <c r="T86" s="9" t="s">
        <v>87</v>
      </c>
      <c r="U86" s="9" t="s">
        <v>36</v>
      </c>
      <c r="V86" s="9">
        <v>154</v>
      </c>
      <c r="W86" s="9">
        <v>154</v>
      </c>
      <c r="X86" s="9"/>
      <c r="Y86" s="9" t="s">
        <v>499</v>
      </c>
      <c r="Z86" s="38" t="str">
        <f t="shared" si="2"/>
        <v>采购农机机械烘干机40吨、收割机9台、插秧机6台等机械设备（整合白埠村18万、小照村30万、黄陂村28万、学子村30万、州场村20万、营坊村28万）</v>
      </c>
      <c r="AA86" s="34">
        <v>29</v>
      </c>
      <c r="AB86" s="34">
        <v>81</v>
      </c>
      <c r="AC86" s="38" t="s">
        <v>164</v>
      </c>
      <c r="AD86" s="9" t="s">
        <v>29</v>
      </c>
      <c r="AE86" s="9" t="s">
        <v>500</v>
      </c>
      <c r="AF86" s="9" t="s">
        <v>500</v>
      </c>
      <c r="AG86" s="9"/>
    </row>
    <row r="87" s="23" customFormat="1" ht="87" spans="1:33">
      <c r="A87" s="29">
        <f>SUBTOTAL(103,$B$6:$B87)*1</f>
        <v>82</v>
      </c>
      <c r="B87" s="29" t="s">
        <v>153</v>
      </c>
      <c r="C87" s="9" t="s">
        <v>501</v>
      </c>
      <c r="D87" s="9" t="s">
        <v>155</v>
      </c>
      <c r="E87" s="9" t="s">
        <v>156</v>
      </c>
      <c r="F87" s="9" t="s">
        <v>157</v>
      </c>
      <c r="G87" s="9" t="s">
        <v>103</v>
      </c>
      <c r="H87" s="9" t="s">
        <v>502</v>
      </c>
      <c r="I87" s="9" t="s">
        <v>195</v>
      </c>
      <c r="J87" s="9" t="str">
        <f t="shared" si="3"/>
        <v>筠门岭镇黄陂村园岭组烤烟房新建标准烤烟房2座及配套设施18</v>
      </c>
      <c r="K87" s="30" t="s">
        <v>503</v>
      </c>
      <c r="L87" s="9" t="s">
        <v>172</v>
      </c>
      <c r="M87" s="9" t="s">
        <v>25</v>
      </c>
      <c r="N87" s="9" t="s">
        <v>160</v>
      </c>
      <c r="O87" s="9">
        <v>8880</v>
      </c>
      <c r="P87" s="9" t="s">
        <v>161</v>
      </c>
      <c r="Q87" s="9" t="s">
        <v>229</v>
      </c>
      <c r="R87" s="9">
        <v>2</v>
      </c>
      <c r="S87" s="9" t="s">
        <v>27</v>
      </c>
      <c r="T87" s="9" t="s">
        <v>86</v>
      </c>
      <c r="U87" s="9" t="s">
        <v>34</v>
      </c>
      <c r="V87" s="9">
        <v>18</v>
      </c>
      <c r="W87" s="9">
        <v>18</v>
      </c>
      <c r="X87" s="9"/>
      <c r="Y87" s="9" t="s">
        <v>504</v>
      </c>
      <c r="Z87" s="38" t="str">
        <f t="shared" si="2"/>
        <v>新建标准烤烟房2座及配套设施</v>
      </c>
      <c r="AA87" s="34">
        <v>351</v>
      </c>
      <c r="AB87" s="34">
        <v>1520</v>
      </c>
      <c r="AC87" s="38" t="s">
        <v>164</v>
      </c>
      <c r="AD87" s="9" t="s">
        <v>29</v>
      </c>
      <c r="AE87" s="9" t="s">
        <v>505</v>
      </c>
      <c r="AF87" s="9" t="s">
        <v>505</v>
      </c>
      <c r="AG87" s="9"/>
    </row>
    <row r="88" s="23" customFormat="1" ht="409.5" spans="1:33">
      <c r="A88" s="29">
        <f>SUBTOTAL(103,$B$6:$B88)*1</f>
        <v>83</v>
      </c>
      <c r="B88" s="29" t="s">
        <v>153</v>
      </c>
      <c r="C88" s="9" t="s">
        <v>506</v>
      </c>
      <c r="D88" s="9" t="s">
        <v>155</v>
      </c>
      <c r="E88" s="9" t="s">
        <v>156</v>
      </c>
      <c r="F88" s="9" t="s">
        <v>157</v>
      </c>
      <c r="G88" s="9" t="s">
        <v>103</v>
      </c>
      <c r="H88" s="9" t="s">
        <v>507</v>
      </c>
      <c r="I88" s="9"/>
      <c r="J88" s="9" t="str">
        <f t="shared" si="3"/>
        <v>筠门岭镇龙头村、盘古村、长岭村、下阳村、竹子坝村、黄埔村、大照村、元兴村、楠木村、学形村、湖塅村、石久村农田复垦项目（一）龙头村撂荒复垦120亩，盘古村撂荒复垦15亩，长岭村撂荒复垦45亩，下阳村撂荒复垦20亩，竹子坝村撂荒复垦20亩，黄埔村撂荒复垦20亩，大照村撂荒复垦40亩，元兴村撂荒复垦45亩，楠木村撂荒复垦5亩，学形村撂荒复垦10亩，湖塅村撂荒复垦5亩，石久村撂荒复垦10亩。25.6</v>
      </c>
      <c r="K88" s="9" t="s">
        <v>508</v>
      </c>
      <c r="L88" s="9" t="s">
        <v>159</v>
      </c>
      <c r="M88" s="9" t="s">
        <v>69</v>
      </c>
      <c r="N88" s="9" t="s">
        <v>160</v>
      </c>
      <c r="O88" s="9">
        <v>3312</v>
      </c>
      <c r="P88" s="9" t="s">
        <v>161</v>
      </c>
      <c r="Q88" s="9" t="s">
        <v>222</v>
      </c>
      <c r="R88" s="9">
        <v>355</v>
      </c>
      <c r="S88" s="9" t="s">
        <v>27</v>
      </c>
      <c r="T88" s="9" t="s">
        <v>85</v>
      </c>
      <c r="U88" s="9" t="s">
        <v>43</v>
      </c>
      <c r="V88" s="9">
        <v>25.6</v>
      </c>
      <c r="W88" s="9">
        <v>25.6</v>
      </c>
      <c r="X88" s="9"/>
      <c r="Y88" s="9" t="s">
        <v>509</v>
      </c>
      <c r="Z88" s="38" t="str">
        <f t="shared" si="2"/>
        <v>龙头村撂荒复垦120亩，盘古村撂荒复垦15亩，长岭村撂荒复垦45亩，下阳村撂荒复垦20亩，竹子坝村撂荒复垦20亩，黄埔村撂荒复垦20亩，大照村撂荒复垦40亩，元兴村撂荒复垦45亩，楠木村撂荒复垦5亩，学形村撂荒复垦10亩，湖塅村撂荒复垦5亩，石久村撂荒复垦10亩。</v>
      </c>
      <c r="AA88" s="34">
        <v>213</v>
      </c>
      <c r="AB88" s="34">
        <v>336</v>
      </c>
      <c r="AC88" s="38" t="s">
        <v>164</v>
      </c>
      <c r="AD88" s="9" t="s">
        <v>29</v>
      </c>
      <c r="AE88" s="9" t="s">
        <v>492</v>
      </c>
      <c r="AF88" s="9" t="s">
        <v>507</v>
      </c>
      <c r="AG88" s="9"/>
    </row>
    <row r="89" s="23" customFormat="1" ht="121.8" spans="1:33">
      <c r="A89" s="29">
        <f>SUBTOTAL(103,$B$6:$B89)*1</f>
        <v>84</v>
      </c>
      <c r="B89" s="29" t="s">
        <v>153</v>
      </c>
      <c r="C89" s="9" t="s">
        <v>510</v>
      </c>
      <c r="D89" s="9" t="s">
        <v>155</v>
      </c>
      <c r="E89" s="9" t="s">
        <v>156</v>
      </c>
      <c r="F89" s="9" t="s">
        <v>157</v>
      </c>
      <c r="G89" s="9" t="s">
        <v>103</v>
      </c>
      <c r="H89" s="9" t="s">
        <v>511</v>
      </c>
      <c r="I89" s="9" t="s">
        <v>246</v>
      </c>
      <c r="J89" s="9" t="str">
        <f t="shared" si="3"/>
        <v>筠门岭镇龙头畲族村机耕道路升级改造新建坝一、坝二、坝三、坝四、新蓝屋、老蓝屋、龙头岗等9个小组粮食生产机耕道路约8000米，全程砂石垫层，排水沟约2000米，埋设涵管约40组260根30</v>
      </c>
      <c r="K89" s="9" t="s">
        <v>512</v>
      </c>
      <c r="L89" s="9" t="s">
        <v>172</v>
      </c>
      <c r="M89" s="9" t="s">
        <v>25</v>
      </c>
      <c r="N89" s="9" t="s">
        <v>298</v>
      </c>
      <c r="O89" s="9">
        <v>116</v>
      </c>
      <c r="P89" s="9">
        <v>0</v>
      </c>
      <c r="Q89" s="9" t="s">
        <v>201</v>
      </c>
      <c r="R89" s="9">
        <v>8000</v>
      </c>
      <c r="S89" s="9" t="s">
        <v>50</v>
      </c>
      <c r="T89" s="9" t="s">
        <v>90</v>
      </c>
      <c r="U89" s="9" t="s">
        <v>30</v>
      </c>
      <c r="V89" s="9">
        <v>30</v>
      </c>
      <c r="W89" s="9">
        <v>30</v>
      </c>
      <c r="X89" s="9"/>
      <c r="Y89" s="9" t="s">
        <v>513</v>
      </c>
      <c r="Z89" s="38" t="str">
        <f t="shared" si="2"/>
        <v>新建坝一、坝二、坝三、坝四、新蓝屋、老蓝屋、龙头岗等9个小组粮食生产机耕道路约8000米，全程砂石垫层，排水沟约2000米，埋设涵管约40组260根</v>
      </c>
      <c r="AA89" s="34">
        <v>200</v>
      </c>
      <c r="AB89" s="34">
        <v>1200</v>
      </c>
      <c r="AC89" s="38" t="s">
        <v>164</v>
      </c>
      <c r="AD89" s="9" t="s">
        <v>53</v>
      </c>
      <c r="AE89" s="9" t="s">
        <v>492</v>
      </c>
      <c r="AF89" s="9" t="s">
        <v>514</v>
      </c>
      <c r="AG89" s="9" t="s">
        <v>302</v>
      </c>
    </row>
    <row r="90" s="23" customFormat="1" ht="104.4" spans="1:33">
      <c r="A90" s="29">
        <f>SUBTOTAL(103,$B$6:$B90)*1</f>
        <v>85</v>
      </c>
      <c r="B90" s="29" t="s">
        <v>153</v>
      </c>
      <c r="C90" s="9" t="s">
        <v>515</v>
      </c>
      <c r="D90" s="9" t="s">
        <v>155</v>
      </c>
      <c r="E90" s="9" t="s">
        <v>156</v>
      </c>
      <c r="F90" s="9" t="s">
        <v>157</v>
      </c>
      <c r="G90" s="9" t="s">
        <v>103</v>
      </c>
      <c r="H90" s="9" t="s">
        <v>516</v>
      </c>
      <c r="I90" s="9" t="s">
        <v>195</v>
      </c>
      <c r="J90" s="9" t="str">
        <f t="shared" si="3"/>
        <v>筠门岭镇门岭村门岭村倒水湾组道路建设项目路面硬化3500平方米；40</v>
      </c>
      <c r="K90" s="9" t="s">
        <v>517</v>
      </c>
      <c r="L90" s="4" t="s">
        <v>168</v>
      </c>
      <c r="M90" s="4" t="s">
        <v>63</v>
      </c>
      <c r="N90" s="4" t="s">
        <v>160</v>
      </c>
      <c r="O90" s="4">
        <v>8082</v>
      </c>
      <c r="P90" s="9" t="s">
        <v>161</v>
      </c>
      <c r="Q90" s="9" t="s">
        <v>319</v>
      </c>
      <c r="R90" s="9">
        <v>3500</v>
      </c>
      <c r="S90" s="9" t="s">
        <v>50</v>
      </c>
      <c r="T90" s="9" t="s">
        <v>90</v>
      </c>
      <c r="U90" s="9" t="s">
        <v>52</v>
      </c>
      <c r="V90" s="9">
        <v>40</v>
      </c>
      <c r="W90" s="9">
        <v>40</v>
      </c>
      <c r="X90" s="9"/>
      <c r="Y90" s="9" t="s">
        <v>518</v>
      </c>
      <c r="Z90" s="38" t="str">
        <f t="shared" si="2"/>
        <v>路面硬化3500平方米；</v>
      </c>
      <c r="AA90" s="34">
        <v>175</v>
      </c>
      <c r="AB90" s="34">
        <v>650</v>
      </c>
      <c r="AC90" s="38" t="s">
        <v>164</v>
      </c>
      <c r="AD90" s="9" t="s">
        <v>65</v>
      </c>
      <c r="AE90" s="9" t="s">
        <v>519</v>
      </c>
      <c r="AF90" s="9" t="s">
        <v>519</v>
      </c>
      <c r="AG90" s="9"/>
    </row>
    <row r="91" s="23" customFormat="1" ht="104.4" spans="1:33">
      <c r="A91" s="29">
        <f>SUBTOTAL(103,$B$6:$B91)*1</f>
        <v>86</v>
      </c>
      <c r="B91" s="29" t="s">
        <v>153</v>
      </c>
      <c r="C91" s="9" t="s">
        <v>520</v>
      </c>
      <c r="D91" s="9" t="s">
        <v>155</v>
      </c>
      <c r="E91" s="9" t="s">
        <v>185</v>
      </c>
      <c r="F91" s="9" t="s">
        <v>157</v>
      </c>
      <c r="G91" s="9" t="s">
        <v>103</v>
      </c>
      <c r="H91" s="9" t="s">
        <v>516</v>
      </c>
      <c r="I91" s="9" t="s">
        <v>195</v>
      </c>
      <c r="J91" s="9" t="str">
        <f t="shared" si="3"/>
        <v>筠门岭镇门岭村门岭村浆砌石挡土墙1、下水湾小组山脚下挡墙:长度240米，含基础高度2.1米，平均宽度2米;2、下水湾小组河堤挡墙:长度30米，含基础高度3.2米，平均宽度2米；48</v>
      </c>
      <c r="K91" s="9" t="s">
        <v>521</v>
      </c>
      <c r="L91" s="4" t="s">
        <v>168</v>
      </c>
      <c r="M91" s="4" t="s">
        <v>63</v>
      </c>
      <c r="N91" s="4" t="s">
        <v>160</v>
      </c>
      <c r="O91" s="4">
        <v>8082</v>
      </c>
      <c r="P91" s="9" t="s">
        <v>161</v>
      </c>
      <c r="Q91" s="9" t="s">
        <v>201</v>
      </c>
      <c r="R91" s="9">
        <v>270</v>
      </c>
      <c r="S91" s="9" t="s">
        <v>50</v>
      </c>
      <c r="T91" s="9" t="s">
        <v>91</v>
      </c>
      <c r="U91" s="9" t="s">
        <v>51</v>
      </c>
      <c r="V91" s="9">
        <v>48</v>
      </c>
      <c r="W91" s="9">
        <v>48</v>
      </c>
      <c r="X91" s="9"/>
      <c r="Y91" s="9" t="s">
        <v>522</v>
      </c>
      <c r="Z91" s="38" t="str">
        <f t="shared" si="2"/>
        <v>1、下水湾小组山脚下挡墙:长度240米，含基础高度2.1米，平均宽度2米;2、下水湾小组河堤挡墙:长度30米，含基础高度3.2米，平均宽度2米；</v>
      </c>
      <c r="AA91" s="34">
        <v>175</v>
      </c>
      <c r="AB91" s="34">
        <v>650</v>
      </c>
      <c r="AC91" s="38" t="s">
        <v>164</v>
      </c>
      <c r="AD91" s="9" t="s">
        <v>29</v>
      </c>
      <c r="AE91" s="9" t="s">
        <v>519</v>
      </c>
      <c r="AF91" s="9" t="s">
        <v>519</v>
      </c>
      <c r="AG91" s="9"/>
    </row>
    <row r="92" s="23" customFormat="1" ht="69.6" spans="1:33">
      <c r="A92" s="29">
        <f>SUBTOTAL(103,$B$6:$B92)*1</f>
        <v>87</v>
      </c>
      <c r="B92" s="29" t="s">
        <v>153</v>
      </c>
      <c r="C92" s="9" t="s">
        <v>523</v>
      </c>
      <c r="D92" s="9" t="s">
        <v>176</v>
      </c>
      <c r="E92" s="9" t="s">
        <v>185</v>
      </c>
      <c r="F92" s="9" t="s">
        <v>157</v>
      </c>
      <c r="G92" s="9" t="s">
        <v>103</v>
      </c>
      <c r="H92" s="9" t="s">
        <v>516</v>
      </c>
      <c r="I92" s="9" t="s">
        <v>195</v>
      </c>
      <c r="J92" s="9" t="str">
        <f t="shared" si="3"/>
        <v>筠门岭镇门岭村门岭村排污排水管道建设排污排水管500米，化粪池3个，沉沙井8个等15</v>
      </c>
      <c r="K92" s="9" t="s">
        <v>524</v>
      </c>
      <c r="L92" s="4" t="s">
        <v>168</v>
      </c>
      <c r="M92" s="4" t="s">
        <v>63</v>
      </c>
      <c r="N92" s="4" t="s">
        <v>160</v>
      </c>
      <c r="O92" s="4">
        <v>8082</v>
      </c>
      <c r="P92" s="9" t="s">
        <v>161</v>
      </c>
      <c r="Q92" s="9" t="s">
        <v>229</v>
      </c>
      <c r="R92" s="9">
        <v>6</v>
      </c>
      <c r="S92" s="9" t="s">
        <v>50</v>
      </c>
      <c r="T92" s="9" t="s">
        <v>91</v>
      </c>
      <c r="U92" s="9" t="s">
        <v>51</v>
      </c>
      <c r="V92" s="9">
        <v>15</v>
      </c>
      <c r="W92" s="9">
        <v>15</v>
      </c>
      <c r="X92" s="9"/>
      <c r="Y92" s="9" t="s">
        <v>525</v>
      </c>
      <c r="Z92" s="38" t="str">
        <f t="shared" si="2"/>
        <v>排污排水管500米，化粪池3个，沉沙井8个等</v>
      </c>
      <c r="AA92" s="34">
        <v>175</v>
      </c>
      <c r="AB92" s="34">
        <v>650</v>
      </c>
      <c r="AC92" s="38" t="s">
        <v>164</v>
      </c>
      <c r="AD92" s="9" t="s">
        <v>29</v>
      </c>
      <c r="AE92" s="9" t="s">
        <v>519</v>
      </c>
      <c r="AF92" s="9" t="s">
        <v>519</v>
      </c>
      <c r="AG92" s="9"/>
    </row>
    <row r="93" s="23" customFormat="1" ht="104.4" spans="1:33">
      <c r="A93" s="29">
        <f>SUBTOTAL(103,$B$6:$B93)*1</f>
        <v>88</v>
      </c>
      <c r="B93" s="29" t="s">
        <v>153</v>
      </c>
      <c r="C93" s="9" t="s">
        <v>526</v>
      </c>
      <c r="D93" s="9" t="s">
        <v>155</v>
      </c>
      <c r="E93" s="9" t="s">
        <v>185</v>
      </c>
      <c r="F93" s="9" t="s">
        <v>157</v>
      </c>
      <c r="G93" s="9" t="s">
        <v>103</v>
      </c>
      <c r="H93" s="9" t="s">
        <v>516</v>
      </c>
      <c r="I93" s="9" t="s">
        <v>195</v>
      </c>
      <c r="J93" s="9" t="str">
        <f t="shared" si="3"/>
        <v>筠门岭镇门岭村农特产销售中心水电设施建设200平米，地砖铺贴200平米，展柜建设300平米，通风设施建设1处， 吊顶天棚（平面）200平米等20</v>
      </c>
      <c r="K93" s="9" t="s">
        <v>527</v>
      </c>
      <c r="L93" s="9" t="s">
        <v>188</v>
      </c>
      <c r="M93" s="9" t="s">
        <v>77</v>
      </c>
      <c r="N93" s="9" t="s">
        <v>160</v>
      </c>
      <c r="O93" s="9">
        <v>830.33</v>
      </c>
      <c r="P93" s="9" t="s">
        <v>161</v>
      </c>
      <c r="Q93" s="9" t="s">
        <v>319</v>
      </c>
      <c r="R93" s="9">
        <v>200</v>
      </c>
      <c r="S93" s="9" t="s">
        <v>27</v>
      </c>
      <c r="T93" s="9" t="s">
        <v>86</v>
      </c>
      <c r="U93" s="9" t="s">
        <v>37</v>
      </c>
      <c r="V93" s="9">
        <v>20</v>
      </c>
      <c r="W93" s="9">
        <v>20</v>
      </c>
      <c r="X93" s="9"/>
      <c r="Y93" s="9" t="s">
        <v>528</v>
      </c>
      <c r="Z93" s="38" t="str">
        <f t="shared" si="2"/>
        <v>水电设施建设200平米，地砖铺贴200平米，展柜建设300平米，通风设施建设1处， 吊顶天棚（平面）200平米等</v>
      </c>
      <c r="AA93" s="34">
        <v>167</v>
      </c>
      <c r="AB93" s="34">
        <v>854</v>
      </c>
      <c r="AC93" s="38" t="s">
        <v>164</v>
      </c>
      <c r="AD93" s="9" t="s">
        <v>29</v>
      </c>
      <c r="AE93" s="9" t="s">
        <v>492</v>
      </c>
      <c r="AF93" s="9" t="s">
        <v>519</v>
      </c>
      <c r="AG93" s="9"/>
    </row>
    <row r="94" s="23" customFormat="1" ht="409.5" spans="1:33">
      <c r="A94" s="29">
        <f>SUBTOTAL(103,$B$6:$B94)*1</f>
        <v>89</v>
      </c>
      <c r="B94" s="29" t="s">
        <v>153</v>
      </c>
      <c r="C94" s="9" t="s">
        <v>529</v>
      </c>
      <c r="D94" s="9" t="s">
        <v>155</v>
      </c>
      <c r="E94" s="9" t="s">
        <v>156</v>
      </c>
      <c r="F94" s="9" t="s">
        <v>157</v>
      </c>
      <c r="G94" s="9" t="s">
        <v>103</v>
      </c>
      <c r="H94" s="9" t="s">
        <v>530</v>
      </c>
      <c r="I94" s="9"/>
      <c r="J94" s="9" t="str">
        <f t="shared" si="3"/>
        <v>筠门岭镇门岭村、羊角村、小照村、学子村、荣田村、黄陂村、半照村、营坊村、芙蓉村、州场村、竹村村、上增村农田复垦项目（二）门岭村撂荒复垦60亩，羊角村撂荒复垦60亩，小照村撂荒复垦120亩，学子村撂荒复垦5亩，荣田村撂荒复垦15亩，黄陂村撂荒复垦55亩，半照村撂荒复垦30亩，营坊村撂荒复垦60亩，芙蓉村撂荒复垦25亩，州场村撂荒复垦40亩，竹村村撂荒复垦60亩，上增村撂荒复垦30亩。33.6</v>
      </c>
      <c r="K94" s="9" t="s">
        <v>531</v>
      </c>
      <c r="L94" s="9" t="s">
        <v>159</v>
      </c>
      <c r="M94" s="9" t="s">
        <v>69</v>
      </c>
      <c r="N94" s="9" t="s">
        <v>160</v>
      </c>
      <c r="O94" s="9">
        <v>3312</v>
      </c>
      <c r="P94" s="9" t="s">
        <v>161</v>
      </c>
      <c r="Q94" s="9" t="s">
        <v>222</v>
      </c>
      <c r="R94" s="9">
        <v>560</v>
      </c>
      <c r="S94" s="9" t="s">
        <v>27</v>
      </c>
      <c r="T94" s="9" t="s">
        <v>85</v>
      </c>
      <c r="U94" s="9" t="s">
        <v>43</v>
      </c>
      <c r="V94" s="9">
        <v>33.6</v>
      </c>
      <c r="W94" s="9">
        <v>33.6</v>
      </c>
      <c r="X94" s="9"/>
      <c r="Y94" s="9" t="s">
        <v>532</v>
      </c>
      <c r="Z94" s="38" t="str">
        <f t="shared" si="2"/>
        <v>门岭村撂荒复垦60亩，羊角村撂荒复垦60亩，小照村撂荒复垦120亩，学子村撂荒复垦5亩，荣田村撂荒复垦15亩，黄陂村撂荒复垦55亩，半照村撂荒复垦30亩，营坊村撂荒复垦60亩，芙蓉村撂荒复垦25亩，州场村撂荒复垦40亩，竹村村撂荒复垦60亩，上增村撂荒复垦30亩。</v>
      </c>
      <c r="AA94" s="34">
        <v>256</v>
      </c>
      <c r="AB94" s="34">
        <v>421</v>
      </c>
      <c r="AC94" s="38" t="s">
        <v>164</v>
      </c>
      <c r="AD94" s="9" t="s">
        <v>29</v>
      </c>
      <c r="AE94" s="9" t="s">
        <v>492</v>
      </c>
      <c r="AF94" s="9" t="s">
        <v>533</v>
      </c>
      <c r="AG94" s="9"/>
    </row>
    <row r="95" s="23" customFormat="1" ht="69.6" spans="1:33">
      <c r="A95" s="29">
        <f>SUBTOTAL(103,$B$6:$B95)*1</f>
        <v>90</v>
      </c>
      <c r="B95" s="29" t="s">
        <v>153</v>
      </c>
      <c r="C95" s="9" t="s">
        <v>534</v>
      </c>
      <c r="D95" s="9" t="s">
        <v>155</v>
      </c>
      <c r="E95" s="9" t="s">
        <v>156</v>
      </c>
      <c r="F95" s="9" t="s">
        <v>157</v>
      </c>
      <c r="G95" s="9" t="s">
        <v>103</v>
      </c>
      <c r="H95" s="9" t="s">
        <v>535</v>
      </c>
      <c r="I95" s="9" t="s">
        <v>246</v>
      </c>
      <c r="J95" s="9" t="str">
        <f t="shared" si="3"/>
        <v>筠门岭镇下阳村油茶产业基地配套设施长500米，宽4.5米、厚0.15水稳层、蓄水池盖板等基础设施。15</v>
      </c>
      <c r="K95" s="9" t="s">
        <v>536</v>
      </c>
      <c r="L95" s="9" t="s">
        <v>168</v>
      </c>
      <c r="M95" s="9" t="s">
        <v>62</v>
      </c>
      <c r="N95" s="9" t="s">
        <v>160</v>
      </c>
      <c r="O95" s="9">
        <v>359</v>
      </c>
      <c r="P95" s="9" t="s">
        <v>161</v>
      </c>
      <c r="Q95" s="9" t="s">
        <v>201</v>
      </c>
      <c r="R95" s="9">
        <v>500</v>
      </c>
      <c r="S95" s="9" t="s">
        <v>50</v>
      </c>
      <c r="T95" s="9" t="s">
        <v>90</v>
      </c>
      <c r="U95" s="9" t="s">
        <v>30</v>
      </c>
      <c r="V95" s="9">
        <v>15</v>
      </c>
      <c r="W95" s="9">
        <v>15</v>
      </c>
      <c r="X95" s="9"/>
      <c r="Y95" s="9" t="s">
        <v>537</v>
      </c>
      <c r="Z95" s="38" t="str">
        <f t="shared" si="2"/>
        <v>长500米，宽4.5米、厚0.15水稳层、蓄水池盖板等基础设施。</v>
      </c>
      <c r="AA95" s="34">
        <v>80</v>
      </c>
      <c r="AB95" s="34">
        <v>424</v>
      </c>
      <c r="AC95" s="38" t="s">
        <v>164</v>
      </c>
      <c r="AD95" s="9" t="s">
        <v>29</v>
      </c>
      <c r="AE95" s="9" t="s">
        <v>492</v>
      </c>
      <c r="AF95" s="9" t="s">
        <v>538</v>
      </c>
      <c r="AG95" s="9"/>
    </row>
    <row r="96" s="23" customFormat="1" ht="121.8" spans="1:33">
      <c r="A96" s="29">
        <f>SUBTOTAL(103,$B$6:$B96)*1</f>
        <v>91</v>
      </c>
      <c r="B96" s="29" t="s">
        <v>153</v>
      </c>
      <c r="C96" s="9" t="s">
        <v>539</v>
      </c>
      <c r="D96" s="9" t="s">
        <v>155</v>
      </c>
      <c r="E96" s="9" t="s">
        <v>185</v>
      </c>
      <c r="F96" s="9" t="s">
        <v>157</v>
      </c>
      <c r="G96" s="9" t="s">
        <v>103</v>
      </c>
      <c r="H96" s="9" t="s">
        <v>540</v>
      </c>
      <c r="I96" s="9" t="s">
        <v>195</v>
      </c>
      <c r="J96" s="9" t="str">
        <f t="shared" si="3"/>
        <v>筠门岭镇羊角村果业产业种植基地建设项目新建果业种植基地100亩（黄陂村出资22万元，营坊村出资22万元，白埠村出资12万元，州场村出资10万元，羊角村出资34万元）100</v>
      </c>
      <c r="K96" s="9" t="s">
        <v>541</v>
      </c>
      <c r="L96" s="9" t="s">
        <v>168</v>
      </c>
      <c r="M96" s="9" t="s">
        <v>63</v>
      </c>
      <c r="N96" s="9" t="s">
        <v>160</v>
      </c>
      <c r="O96" s="9">
        <v>8082</v>
      </c>
      <c r="P96" s="9" t="s">
        <v>161</v>
      </c>
      <c r="Q96" s="9" t="s">
        <v>222</v>
      </c>
      <c r="R96" s="9">
        <v>100</v>
      </c>
      <c r="S96" s="9" t="s">
        <v>27</v>
      </c>
      <c r="T96" s="9" t="s">
        <v>85</v>
      </c>
      <c r="U96" s="9" t="s">
        <v>43</v>
      </c>
      <c r="V96" s="9">
        <v>100</v>
      </c>
      <c r="W96" s="9">
        <v>100</v>
      </c>
      <c r="X96" s="9"/>
      <c r="Y96" s="9" t="s">
        <v>542</v>
      </c>
      <c r="Z96" s="38" t="str">
        <f t="shared" si="2"/>
        <v>新建果业种植基地100亩（黄陂村出资22万元，营坊村出资22万元，白埠村出资12万元，州场村出资10万元，羊角村出资34万元）</v>
      </c>
      <c r="AA96" s="34">
        <v>120</v>
      </c>
      <c r="AB96" s="34">
        <v>520</v>
      </c>
      <c r="AC96" s="38" t="s">
        <v>164</v>
      </c>
      <c r="AD96" s="9" t="s">
        <v>29</v>
      </c>
      <c r="AE96" s="9" t="str">
        <f>AF96</f>
        <v>羊角村民委员会</v>
      </c>
      <c r="AF96" s="9" t="s">
        <v>543</v>
      </c>
      <c r="AG96" s="9"/>
    </row>
    <row r="97" s="23" customFormat="1" ht="104.4" spans="1:33">
      <c r="A97" s="29">
        <f>SUBTOTAL(103,$B$6:$B97)*1</f>
        <v>92</v>
      </c>
      <c r="B97" s="29" t="s">
        <v>153</v>
      </c>
      <c r="C97" s="9" t="s">
        <v>544</v>
      </c>
      <c r="D97" s="9" t="s">
        <v>155</v>
      </c>
      <c r="E97" s="9" t="s">
        <v>156</v>
      </c>
      <c r="F97" s="9" t="s">
        <v>157</v>
      </c>
      <c r="G97" s="9" t="s">
        <v>103</v>
      </c>
      <c r="H97" s="9" t="s">
        <v>540</v>
      </c>
      <c r="I97" s="9" t="s">
        <v>195</v>
      </c>
      <c r="J97" s="9" t="str">
        <f t="shared" si="3"/>
        <v>筠门岭镇羊角村道路基础设施建设项目路面硬化宽3米、长950米35</v>
      </c>
      <c r="K97" s="9" t="s">
        <v>545</v>
      </c>
      <c r="L97" s="9" t="s">
        <v>168</v>
      </c>
      <c r="M97" s="9" t="s">
        <v>63</v>
      </c>
      <c r="N97" s="9" t="s">
        <v>160</v>
      </c>
      <c r="O97" s="9">
        <v>8082</v>
      </c>
      <c r="P97" s="9" t="s">
        <v>161</v>
      </c>
      <c r="Q97" s="9" t="s">
        <v>546</v>
      </c>
      <c r="R97" s="9">
        <v>0.95</v>
      </c>
      <c r="S97" s="9" t="s">
        <v>50</v>
      </c>
      <c r="T97" s="9" t="s">
        <v>90</v>
      </c>
      <c r="U97" s="9" t="s">
        <v>52</v>
      </c>
      <c r="V97" s="9">
        <v>35</v>
      </c>
      <c r="W97" s="9">
        <v>35</v>
      </c>
      <c r="X97" s="9"/>
      <c r="Y97" s="9" t="s">
        <v>547</v>
      </c>
      <c r="Z97" s="38" t="str">
        <f t="shared" si="2"/>
        <v>路面硬化宽3米、长950米</v>
      </c>
      <c r="AA97" s="34">
        <v>72</v>
      </c>
      <c r="AB97" s="34">
        <v>324</v>
      </c>
      <c r="AC97" s="38" t="s">
        <v>164</v>
      </c>
      <c r="AD97" s="9" t="s">
        <v>65</v>
      </c>
      <c r="AE97" s="9" t="s">
        <v>543</v>
      </c>
      <c r="AF97" s="9" t="s">
        <v>543</v>
      </c>
      <c r="AG97" s="9"/>
    </row>
    <row r="98" s="23" customFormat="1" ht="87" spans="1:33">
      <c r="A98" s="29">
        <f>SUBTOTAL(103,$B$6:$B98)*1</f>
        <v>93</v>
      </c>
      <c r="B98" s="29" t="s">
        <v>153</v>
      </c>
      <c r="C98" s="9" t="s">
        <v>548</v>
      </c>
      <c r="D98" s="9" t="s">
        <v>155</v>
      </c>
      <c r="E98" s="9" t="s">
        <v>156</v>
      </c>
      <c r="F98" s="9" t="s">
        <v>157</v>
      </c>
      <c r="G98" s="9" t="s">
        <v>103</v>
      </c>
      <c r="H98" s="9" t="s">
        <v>540</v>
      </c>
      <c r="I98" s="9" t="s">
        <v>195</v>
      </c>
      <c r="J98" s="9" t="str">
        <f t="shared" si="3"/>
        <v>筠门岭镇羊角村排水排污基础设施建设项目排水排污沟长100米，（50cm*50cm）混凝土结构，沉沙井12座，排污管道40cm波纹管*200米25</v>
      </c>
      <c r="K98" s="9" t="s">
        <v>549</v>
      </c>
      <c r="L98" s="9" t="s">
        <v>168</v>
      </c>
      <c r="M98" s="9" t="s">
        <v>63</v>
      </c>
      <c r="N98" s="9" t="s">
        <v>160</v>
      </c>
      <c r="O98" s="9">
        <v>8082</v>
      </c>
      <c r="P98" s="9" t="s">
        <v>161</v>
      </c>
      <c r="Q98" s="9" t="s">
        <v>293</v>
      </c>
      <c r="R98" s="9">
        <v>200</v>
      </c>
      <c r="S98" s="9" t="s">
        <v>50</v>
      </c>
      <c r="T98" s="9" t="s">
        <v>91</v>
      </c>
      <c r="U98" s="9" t="s">
        <v>56</v>
      </c>
      <c r="V98" s="9">
        <v>25</v>
      </c>
      <c r="W98" s="9">
        <v>25</v>
      </c>
      <c r="X98" s="9"/>
      <c r="Y98" s="9" t="s">
        <v>547</v>
      </c>
      <c r="Z98" s="38" t="str">
        <f t="shared" si="2"/>
        <v>排水排污沟长100米，（50cm*50cm）混凝土结构，沉沙井12座，排污管道40cm波纹管*200米</v>
      </c>
      <c r="AA98" s="34">
        <v>72</v>
      </c>
      <c r="AB98" s="34">
        <v>324</v>
      </c>
      <c r="AC98" s="38" t="s">
        <v>164</v>
      </c>
      <c r="AD98" s="9" t="s">
        <v>29</v>
      </c>
      <c r="AE98" s="9" t="s">
        <v>543</v>
      </c>
      <c r="AF98" s="9" t="s">
        <v>543</v>
      </c>
      <c r="AG98" s="9"/>
    </row>
    <row r="99" s="23" customFormat="1" ht="87" spans="1:33">
      <c r="A99" s="29">
        <f>SUBTOTAL(103,$B$6:$B99)*1</f>
        <v>94</v>
      </c>
      <c r="B99" s="29" t="s">
        <v>153</v>
      </c>
      <c r="C99" s="9" t="s">
        <v>550</v>
      </c>
      <c r="D99" s="9" t="s">
        <v>155</v>
      </c>
      <c r="E99" s="9" t="s">
        <v>156</v>
      </c>
      <c r="F99" s="9" t="s">
        <v>157</v>
      </c>
      <c r="G99" s="9" t="s">
        <v>103</v>
      </c>
      <c r="H99" s="9" t="s">
        <v>540</v>
      </c>
      <c r="I99" s="9" t="s">
        <v>195</v>
      </c>
      <c r="J99" s="9" t="str">
        <f t="shared" si="3"/>
        <v>筠门岭镇羊角村新建光伏电站项目利用集中连片屋顶，建设120千瓦时光伏电站40</v>
      </c>
      <c r="K99" s="9" t="s">
        <v>551</v>
      </c>
      <c r="L99" s="9" t="s">
        <v>168</v>
      </c>
      <c r="M99" s="9" t="s">
        <v>63</v>
      </c>
      <c r="N99" s="9" t="s">
        <v>160</v>
      </c>
      <c r="O99" s="9">
        <v>8082</v>
      </c>
      <c r="P99" s="9" t="s">
        <v>161</v>
      </c>
      <c r="Q99" s="9" t="s">
        <v>367</v>
      </c>
      <c r="R99" s="9">
        <v>120</v>
      </c>
      <c r="S99" s="9" t="s">
        <v>27</v>
      </c>
      <c r="T99" s="9" t="s">
        <v>85</v>
      </c>
      <c r="U99" s="9" t="s">
        <v>32</v>
      </c>
      <c r="V99" s="9">
        <v>40</v>
      </c>
      <c r="W99" s="9">
        <v>40</v>
      </c>
      <c r="X99" s="9"/>
      <c r="Y99" s="9" t="s">
        <v>552</v>
      </c>
      <c r="Z99" s="38" t="str">
        <f t="shared" si="2"/>
        <v>利用集中连片屋顶，建设120千瓦时光伏电站</v>
      </c>
      <c r="AA99" s="34">
        <v>423</v>
      </c>
      <c r="AB99" s="34">
        <v>1848</v>
      </c>
      <c r="AC99" s="38" t="s">
        <v>164</v>
      </c>
      <c r="AD99" s="9" t="s">
        <v>33</v>
      </c>
      <c r="AE99" s="9" t="s">
        <v>543</v>
      </c>
      <c r="AF99" s="9" t="s">
        <v>543</v>
      </c>
      <c r="AG99" s="9"/>
    </row>
    <row r="100" s="23" customFormat="1" ht="104.4" spans="1:33">
      <c r="A100" s="29">
        <f>SUBTOTAL(103,$B$6:$B100)*1</f>
        <v>95</v>
      </c>
      <c r="B100" s="29" t="s">
        <v>153</v>
      </c>
      <c r="C100" s="9" t="s">
        <v>553</v>
      </c>
      <c r="D100" s="9" t="s">
        <v>155</v>
      </c>
      <c r="E100" s="9" t="s">
        <v>185</v>
      </c>
      <c r="F100" s="9" t="s">
        <v>157</v>
      </c>
      <c r="G100" s="9" t="s">
        <v>103</v>
      </c>
      <c r="H100" s="9" t="s">
        <v>540</v>
      </c>
      <c r="I100" s="9" t="s">
        <v>195</v>
      </c>
      <c r="J100" s="9" t="str">
        <f t="shared" si="3"/>
        <v>筠门岭镇羊角村种养田园综合体建设项目新建现代化肉牛养殖基地600㎡，化粪池300m³、净氧化塘3*100m³，牧草种植5亩等。100</v>
      </c>
      <c r="K100" s="9" t="s">
        <v>554</v>
      </c>
      <c r="L100" s="9" t="s">
        <v>188</v>
      </c>
      <c r="M100" s="9" t="s">
        <v>75</v>
      </c>
      <c r="N100" s="9" t="s">
        <v>160</v>
      </c>
      <c r="O100" s="9">
        <v>1579.04</v>
      </c>
      <c r="P100" s="9" t="s">
        <v>161</v>
      </c>
      <c r="Q100" s="9" t="s">
        <v>319</v>
      </c>
      <c r="R100" s="9">
        <v>2500</v>
      </c>
      <c r="S100" s="9" t="s">
        <v>27</v>
      </c>
      <c r="T100" s="9" t="s">
        <v>85</v>
      </c>
      <c r="U100" s="9" t="s">
        <v>41</v>
      </c>
      <c r="V100" s="9">
        <v>100</v>
      </c>
      <c r="W100" s="9">
        <v>100</v>
      </c>
      <c r="X100" s="9"/>
      <c r="Y100" s="9" t="s">
        <v>555</v>
      </c>
      <c r="Z100" s="38" t="str">
        <f t="shared" si="2"/>
        <v>新建现代化肉牛养殖基地600㎡，化粪池300m³、净氧化塘3*100m³，牧草种植5亩等。</v>
      </c>
      <c r="AA100" s="34">
        <v>120</v>
      </c>
      <c r="AB100" s="34">
        <v>520</v>
      </c>
      <c r="AC100" s="38" t="s">
        <v>164</v>
      </c>
      <c r="AD100" s="9" t="s">
        <v>29</v>
      </c>
      <c r="AE100" s="9" t="s">
        <v>543</v>
      </c>
      <c r="AF100" s="9" t="s">
        <v>543</v>
      </c>
      <c r="AG100" s="9"/>
    </row>
    <row r="101" s="23" customFormat="1" ht="69.6" spans="1:33">
      <c r="A101" s="29">
        <f>SUBTOTAL(103,$B$6:$B101)*1</f>
        <v>96</v>
      </c>
      <c r="B101" s="29" t="s">
        <v>153</v>
      </c>
      <c r="C101" s="9" t="s">
        <v>556</v>
      </c>
      <c r="D101" s="9" t="s">
        <v>155</v>
      </c>
      <c r="E101" s="9" t="s">
        <v>156</v>
      </c>
      <c r="F101" s="9" t="s">
        <v>157</v>
      </c>
      <c r="G101" s="9" t="s">
        <v>103</v>
      </c>
      <c r="H101" s="9" t="s">
        <v>557</v>
      </c>
      <c r="I101" s="9" t="s">
        <v>195</v>
      </c>
      <c r="J101" s="9" t="str">
        <f t="shared" si="3"/>
        <v>筠门岭镇营坊村营坊村人居环境建设项目路面修复200平方，新建水渠200米，地面硬化600㎡等20</v>
      </c>
      <c r="K101" s="9" t="s">
        <v>558</v>
      </c>
      <c r="L101" s="9" t="s">
        <v>159</v>
      </c>
      <c r="M101" s="9" t="s">
        <v>69</v>
      </c>
      <c r="N101" s="9" t="s">
        <v>160</v>
      </c>
      <c r="O101" s="9">
        <v>3312</v>
      </c>
      <c r="P101" s="9" t="s">
        <v>161</v>
      </c>
      <c r="Q101" s="9" t="s">
        <v>319</v>
      </c>
      <c r="R101" s="9">
        <v>200</v>
      </c>
      <c r="S101" s="9" t="s">
        <v>50</v>
      </c>
      <c r="T101" s="9" t="s">
        <v>91</v>
      </c>
      <c r="U101" s="9" t="s">
        <v>51</v>
      </c>
      <c r="V101" s="9">
        <v>20</v>
      </c>
      <c r="W101" s="9">
        <v>20</v>
      </c>
      <c r="X101" s="9"/>
      <c r="Y101" s="9" t="s">
        <v>559</v>
      </c>
      <c r="Z101" s="38" t="str">
        <f t="shared" si="2"/>
        <v>路面修复200平方，新建水渠200米，地面硬化600㎡等</v>
      </c>
      <c r="AA101" s="34">
        <v>35</v>
      </c>
      <c r="AB101" s="34">
        <v>168</v>
      </c>
      <c r="AC101" s="38" t="s">
        <v>164</v>
      </c>
      <c r="AD101" s="9" t="s">
        <v>29</v>
      </c>
      <c r="AE101" s="9" t="s">
        <v>560</v>
      </c>
      <c r="AF101" s="9" t="s">
        <v>560</v>
      </c>
      <c r="AG101" s="9"/>
    </row>
    <row r="102" s="23" customFormat="1" ht="121.8" spans="1:33">
      <c r="A102" s="29">
        <f>SUBTOTAL(103,$B$6:$B102)*1</f>
        <v>97</v>
      </c>
      <c r="B102" s="29" t="s">
        <v>153</v>
      </c>
      <c r="C102" s="9" t="s">
        <v>561</v>
      </c>
      <c r="D102" s="9" t="s">
        <v>155</v>
      </c>
      <c r="E102" s="9" t="s">
        <v>185</v>
      </c>
      <c r="F102" s="9" t="s">
        <v>157</v>
      </c>
      <c r="G102" s="9" t="s">
        <v>103</v>
      </c>
      <c r="H102" s="9" t="s">
        <v>562</v>
      </c>
      <c r="I102" s="9"/>
      <c r="J102" s="9" t="str">
        <f t="shared" si="3"/>
        <v>筠门岭镇州场村、下阳村、元兴村筠门岭镇贝贝小南瓜示范基地基础设施改造提升20亩贝贝小南瓜基地新建含灌排沟渠管道700米，机耕道修复800米，新建采后处理场地1个，水井1座，蓄水池4个400立方米等。33</v>
      </c>
      <c r="K102" s="9" t="s">
        <v>563</v>
      </c>
      <c r="L102" s="9" t="s">
        <v>168</v>
      </c>
      <c r="M102" s="9" t="s">
        <v>73</v>
      </c>
      <c r="N102" s="9" t="s">
        <v>160</v>
      </c>
      <c r="O102" s="9">
        <v>823</v>
      </c>
      <c r="P102" s="9" t="s">
        <v>161</v>
      </c>
      <c r="Q102" s="9" t="s">
        <v>201</v>
      </c>
      <c r="R102" s="9">
        <v>1200</v>
      </c>
      <c r="S102" s="9" t="s">
        <v>50</v>
      </c>
      <c r="T102" s="9" t="s">
        <v>90</v>
      </c>
      <c r="U102" s="9" t="s">
        <v>58</v>
      </c>
      <c r="V102" s="9">
        <v>33</v>
      </c>
      <c r="W102" s="9">
        <v>33</v>
      </c>
      <c r="X102" s="9"/>
      <c r="Y102" s="9" t="s">
        <v>564</v>
      </c>
      <c r="Z102" s="38" t="str">
        <f t="shared" si="2"/>
        <v>20亩贝贝小南瓜基地新建含灌排沟渠管道700米，机耕道修复800米，新建采后处理场地1个，水井1座，蓄水池4个400立方米等。</v>
      </c>
      <c r="AA102" s="34">
        <v>70</v>
      </c>
      <c r="AB102" s="34">
        <v>307</v>
      </c>
      <c r="AC102" s="38" t="s">
        <v>164</v>
      </c>
      <c r="AD102" s="9" t="s">
        <v>29</v>
      </c>
      <c r="AE102" s="9" t="s">
        <v>492</v>
      </c>
      <c r="AF102" s="9" t="s">
        <v>565</v>
      </c>
      <c r="AG102" s="9"/>
    </row>
    <row r="103" s="23" customFormat="1" ht="87" spans="1:33">
      <c r="A103" s="29">
        <f>SUBTOTAL(103,$B$6:$B103)*1</f>
        <v>98</v>
      </c>
      <c r="B103" s="29" t="s">
        <v>153</v>
      </c>
      <c r="C103" s="9" t="s">
        <v>566</v>
      </c>
      <c r="D103" s="9" t="s">
        <v>176</v>
      </c>
      <c r="E103" s="9" t="s">
        <v>156</v>
      </c>
      <c r="F103" s="9" t="s">
        <v>157</v>
      </c>
      <c r="G103" s="9" t="s">
        <v>103</v>
      </c>
      <c r="H103" s="9" t="s">
        <v>567</v>
      </c>
      <c r="I103" s="9" t="s">
        <v>208</v>
      </c>
      <c r="J103" s="9" t="str">
        <f t="shared" si="3"/>
        <v>筠门岭镇竹村村筠门岭镇竹村村半径小微农饮工程提档升级项目吊装过滤净水设备，净水池围墙35米，截水沟35米，维修de35清水管1000米15</v>
      </c>
      <c r="K103" s="9" t="s">
        <v>568</v>
      </c>
      <c r="L103" s="9" t="s">
        <v>172</v>
      </c>
      <c r="M103" s="9" t="s">
        <v>25</v>
      </c>
      <c r="N103" s="9" t="s">
        <v>160</v>
      </c>
      <c r="O103" s="9">
        <v>8880</v>
      </c>
      <c r="P103" s="9" t="s">
        <v>161</v>
      </c>
      <c r="Q103" s="9" t="s">
        <v>229</v>
      </c>
      <c r="R103" s="9">
        <v>1</v>
      </c>
      <c r="S103" s="9" t="s">
        <v>50</v>
      </c>
      <c r="T103" s="9" t="s">
        <v>90</v>
      </c>
      <c r="U103" s="9" t="s">
        <v>54</v>
      </c>
      <c r="V103" s="9">
        <v>15</v>
      </c>
      <c r="W103" s="9">
        <v>15</v>
      </c>
      <c r="X103" s="9"/>
      <c r="Y103" s="9" t="s">
        <v>569</v>
      </c>
      <c r="Z103" s="38" t="str">
        <f t="shared" ref="Z103:Z115" si="4">K103</f>
        <v>吊装过滤净水设备，净水池围墙35米，截水沟35米，维修de35清水管1000米</v>
      </c>
      <c r="AA103" s="34">
        <v>30</v>
      </c>
      <c r="AB103" s="34">
        <v>120</v>
      </c>
      <c r="AC103" s="38" t="s">
        <v>164</v>
      </c>
      <c r="AD103" s="9" t="s">
        <v>55</v>
      </c>
      <c r="AE103" s="9" t="s">
        <v>492</v>
      </c>
      <c r="AF103" s="9" t="s">
        <v>570</v>
      </c>
      <c r="AG103" s="9"/>
    </row>
    <row r="104" s="23" customFormat="1" ht="69.6" spans="1:33">
      <c r="A104" s="29">
        <f>SUBTOTAL(103,$B$6:$B104)*1</f>
        <v>99</v>
      </c>
      <c r="B104" s="29" t="s">
        <v>153</v>
      </c>
      <c r="C104" s="9" t="s">
        <v>571</v>
      </c>
      <c r="D104" s="9" t="s">
        <v>155</v>
      </c>
      <c r="E104" s="9" t="s">
        <v>156</v>
      </c>
      <c r="F104" s="9" t="s">
        <v>157</v>
      </c>
      <c r="G104" s="9" t="s">
        <v>104</v>
      </c>
      <c r="H104" s="9" t="s">
        <v>572</v>
      </c>
      <c r="I104" s="9" t="s">
        <v>208</v>
      </c>
      <c r="J104" s="9" t="str">
        <f t="shared" si="3"/>
        <v>麻州镇坳背村走马段蔬菜大棚产业发展项目20亩蔬菜产业基地新建电灌站1座，管道1500米。25</v>
      </c>
      <c r="K104" s="9" t="s">
        <v>573</v>
      </c>
      <c r="L104" s="4" t="s">
        <v>168</v>
      </c>
      <c r="M104" s="4" t="s">
        <v>63</v>
      </c>
      <c r="N104" s="4" t="s">
        <v>160</v>
      </c>
      <c r="O104" s="4">
        <v>8082</v>
      </c>
      <c r="P104" s="4" t="s">
        <v>161</v>
      </c>
      <c r="Q104" s="9" t="s">
        <v>201</v>
      </c>
      <c r="R104" s="9">
        <v>1500</v>
      </c>
      <c r="S104" s="9" t="s">
        <v>27</v>
      </c>
      <c r="T104" s="9" t="s">
        <v>85</v>
      </c>
      <c r="U104" s="9" t="s">
        <v>43</v>
      </c>
      <c r="V104" s="9">
        <v>25</v>
      </c>
      <c r="W104" s="9">
        <v>25</v>
      </c>
      <c r="X104" s="9"/>
      <c r="Y104" s="9" t="s">
        <v>574</v>
      </c>
      <c r="Z104" s="38" t="str">
        <f t="shared" si="4"/>
        <v>20亩蔬菜产业基地新建电灌站1座，管道1500米。</v>
      </c>
      <c r="AA104" s="34">
        <v>30</v>
      </c>
      <c r="AB104" s="34">
        <v>98</v>
      </c>
      <c r="AC104" s="38" t="s">
        <v>164</v>
      </c>
      <c r="AD104" s="9" t="s">
        <v>29</v>
      </c>
      <c r="AE104" s="9" t="s">
        <v>575</v>
      </c>
      <c r="AF104" s="9" t="s">
        <v>575</v>
      </c>
      <c r="AG104" s="9"/>
    </row>
    <row r="105" s="23" customFormat="1" ht="409.5" spans="1:33">
      <c r="A105" s="29">
        <f>SUBTOTAL(103,$B$6:$B105)*1</f>
        <v>100</v>
      </c>
      <c r="B105" s="29" t="s">
        <v>153</v>
      </c>
      <c r="C105" s="9" t="s">
        <v>576</v>
      </c>
      <c r="D105" s="9" t="s">
        <v>155</v>
      </c>
      <c r="E105" s="9" t="s">
        <v>156</v>
      </c>
      <c r="F105" s="9" t="s">
        <v>157</v>
      </c>
      <c r="G105" s="9" t="s">
        <v>104</v>
      </c>
      <c r="H105" s="9" t="s">
        <v>577</v>
      </c>
      <c r="I105" s="9"/>
      <c r="J105" s="9" t="str">
        <f t="shared" si="3"/>
        <v>麻州镇坳背村、坳下村、大坪脑村、东红村、凤形窝村、九州村、麻州村、齐心村、前丰村、桃丰村、王家山村、下堡村、湘江村、小河背村、小围村、增丰村麻州镇抛荒复耕项目麻州镇抛荒复耕面积约820亩。
坳背村18.8亩
坳下村24.9亩
大坪脑村87.5亩
东红村72.5亩
凤形窝村24.8亩
九州村27.1亩
麻州村27.7亩
齐心村74.5亩
前丰村107.9亩
桃丰村5.2亩
王家山村57.1亩
下堡村104.2亩
湘江村54.5亩
小河背村102.5亩
小围村21.6亩
增丰村9.1亩43.8</v>
      </c>
      <c r="K105" s="9" t="s">
        <v>578</v>
      </c>
      <c r="L105" s="9" t="s">
        <v>159</v>
      </c>
      <c r="M105" s="9" t="s">
        <v>69</v>
      </c>
      <c r="N105" s="9" t="s">
        <v>160</v>
      </c>
      <c r="O105" s="9">
        <v>3312</v>
      </c>
      <c r="P105" s="9" t="s">
        <v>161</v>
      </c>
      <c r="Q105" s="9" t="s">
        <v>222</v>
      </c>
      <c r="R105" s="9">
        <v>820</v>
      </c>
      <c r="S105" s="9" t="s">
        <v>27</v>
      </c>
      <c r="T105" s="9" t="s">
        <v>85</v>
      </c>
      <c r="U105" s="9" t="s">
        <v>43</v>
      </c>
      <c r="V105" s="9">
        <v>43.8</v>
      </c>
      <c r="W105" s="9">
        <v>43.8</v>
      </c>
      <c r="X105" s="9"/>
      <c r="Y105" s="9" t="s">
        <v>579</v>
      </c>
      <c r="Z105" s="38" t="str">
        <f t="shared" si="4"/>
        <v>麻州镇抛荒复耕面积约820亩。
坳背村18.8亩
坳下村24.9亩
大坪脑村87.5亩
东红村72.5亩
凤形窝村24.8亩
九州村27.1亩
麻州村27.7亩
齐心村74.5亩
前丰村107.9亩
桃丰村5.2亩
王家山村57.1亩
下堡村104.2亩
湘江村54.5亩
小河背村102.5亩
小围村21.6亩
增丰村9.1亩</v>
      </c>
      <c r="AA105" s="34">
        <v>787</v>
      </c>
      <c r="AB105" s="34">
        <v>3002</v>
      </c>
      <c r="AC105" s="38" t="s">
        <v>164</v>
      </c>
      <c r="AD105" s="9" t="s">
        <v>29</v>
      </c>
      <c r="AE105" s="9" t="s">
        <v>580</v>
      </c>
      <c r="AF105" s="9" t="s">
        <v>581</v>
      </c>
      <c r="AG105" s="9"/>
    </row>
    <row r="106" s="23" customFormat="1" ht="69.6" spans="1:33">
      <c r="A106" s="29">
        <f>SUBTOTAL(103,$B$6:$B106)*1</f>
        <v>101</v>
      </c>
      <c r="B106" s="29" t="s">
        <v>153</v>
      </c>
      <c r="C106" s="9" t="s">
        <v>582</v>
      </c>
      <c r="D106" s="9" t="s">
        <v>155</v>
      </c>
      <c r="E106" s="9" t="s">
        <v>156</v>
      </c>
      <c r="F106" s="9" t="s">
        <v>157</v>
      </c>
      <c r="G106" s="9" t="s">
        <v>104</v>
      </c>
      <c r="H106" s="9" t="s">
        <v>583</v>
      </c>
      <c r="I106" s="9" t="s">
        <v>208</v>
      </c>
      <c r="J106" s="9" t="str">
        <f t="shared" si="3"/>
        <v>麻州镇九州村人居环境项目九州新村排污排水沟80米.新建水泥路长97米.水泵1台，管道700米22</v>
      </c>
      <c r="K106" s="9" t="s">
        <v>584</v>
      </c>
      <c r="L106" s="9" t="s">
        <v>172</v>
      </c>
      <c r="M106" s="9" t="s">
        <v>25</v>
      </c>
      <c r="N106" s="9" t="s">
        <v>160</v>
      </c>
      <c r="O106" s="9">
        <v>8880</v>
      </c>
      <c r="P106" s="9" t="s">
        <v>161</v>
      </c>
      <c r="Q106" s="9" t="s">
        <v>201</v>
      </c>
      <c r="R106" s="9">
        <v>700</v>
      </c>
      <c r="S106" s="9" t="s">
        <v>50</v>
      </c>
      <c r="T106" s="9" t="s">
        <v>91</v>
      </c>
      <c r="U106" s="9" t="s">
        <v>51</v>
      </c>
      <c r="V106" s="9">
        <v>22</v>
      </c>
      <c r="W106" s="9">
        <v>22</v>
      </c>
      <c r="X106" s="9"/>
      <c r="Y106" s="9" t="s">
        <v>585</v>
      </c>
      <c r="Z106" s="38" t="str">
        <f t="shared" si="4"/>
        <v>九州新村排污排水沟80米.新建水泥路长97米.水泵1台，管道700米</v>
      </c>
      <c r="AA106" s="34">
        <v>30</v>
      </c>
      <c r="AB106" s="34">
        <v>115</v>
      </c>
      <c r="AC106" s="38" t="s">
        <v>164</v>
      </c>
      <c r="AD106" s="9" t="s">
        <v>29</v>
      </c>
      <c r="AE106" s="9" t="str">
        <f t="shared" ref="AE106:AE113" si="5">AF106</f>
        <v>九州村民委员会</v>
      </c>
      <c r="AF106" s="9" t="s">
        <v>586</v>
      </c>
      <c r="AG106" s="9"/>
    </row>
    <row r="107" s="23" customFormat="1" ht="69.6" spans="1:33">
      <c r="A107" s="29">
        <f>SUBTOTAL(103,$B$6:$B107)*1</f>
        <v>102</v>
      </c>
      <c r="B107" s="29" t="s">
        <v>153</v>
      </c>
      <c r="C107" s="9" t="s">
        <v>587</v>
      </c>
      <c r="D107" s="9" t="s">
        <v>155</v>
      </c>
      <c r="E107" s="9" t="s">
        <v>156</v>
      </c>
      <c r="F107" s="9" t="s">
        <v>157</v>
      </c>
      <c r="G107" s="9" t="s">
        <v>104</v>
      </c>
      <c r="H107" s="9" t="s">
        <v>588</v>
      </c>
      <c r="I107" s="9" t="s">
        <v>195</v>
      </c>
      <c r="J107" s="9" t="str">
        <f t="shared" si="3"/>
        <v>麻州镇麻州村蔬菜产业基础设施项目35亩蔬菜种植基地新建40*40水渠800米，修建灌溉管网600米。蔬菜大棚抗旱井3座25</v>
      </c>
      <c r="K107" s="9" t="s">
        <v>589</v>
      </c>
      <c r="L107" s="9" t="s">
        <v>159</v>
      </c>
      <c r="M107" s="9" t="s">
        <v>69</v>
      </c>
      <c r="N107" s="9" t="s">
        <v>160</v>
      </c>
      <c r="O107" s="9">
        <v>3312</v>
      </c>
      <c r="P107" s="9" t="s">
        <v>161</v>
      </c>
      <c r="Q107" s="9" t="s">
        <v>319</v>
      </c>
      <c r="R107" s="9">
        <v>1500</v>
      </c>
      <c r="S107" s="9" t="s">
        <v>27</v>
      </c>
      <c r="T107" s="9" t="s">
        <v>85</v>
      </c>
      <c r="U107" s="9" t="s">
        <v>43</v>
      </c>
      <c r="V107" s="9">
        <v>25</v>
      </c>
      <c r="W107" s="9">
        <v>25</v>
      </c>
      <c r="X107" s="9"/>
      <c r="Y107" s="9" t="s">
        <v>590</v>
      </c>
      <c r="Z107" s="38" t="str">
        <f t="shared" si="4"/>
        <v>35亩蔬菜种植基地新建40*40水渠800米，修建灌溉管网600米。蔬菜大棚抗旱井3座</v>
      </c>
      <c r="AA107" s="34">
        <v>21</v>
      </c>
      <c r="AB107" s="34">
        <v>69</v>
      </c>
      <c r="AC107" s="38" t="s">
        <v>164</v>
      </c>
      <c r="AD107" s="9" t="s">
        <v>29</v>
      </c>
      <c r="AE107" s="9" t="str">
        <f t="shared" si="5"/>
        <v>麻州村民委员会</v>
      </c>
      <c r="AF107" s="9" t="s">
        <v>591</v>
      </c>
      <c r="AG107" s="9"/>
    </row>
    <row r="108" s="23" customFormat="1" ht="69.6" spans="1:33">
      <c r="A108" s="29">
        <f>SUBTOTAL(103,$B$6:$B108)*1</f>
        <v>103</v>
      </c>
      <c r="B108" s="29" t="s">
        <v>153</v>
      </c>
      <c r="C108" s="9" t="s">
        <v>592</v>
      </c>
      <c r="D108" s="9" t="s">
        <v>155</v>
      </c>
      <c r="E108" s="9" t="s">
        <v>156</v>
      </c>
      <c r="F108" s="9" t="s">
        <v>157</v>
      </c>
      <c r="G108" s="9" t="s">
        <v>104</v>
      </c>
      <c r="H108" s="9" t="s">
        <v>588</v>
      </c>
      <c r="I108" s="9" t="s">
        <v>195</v>
      </c>
      <c r="J108" s="9" t="str">
        <f t="shared" si="3"/>
        <v>麻州镇麻州村张公排环境整治项目地面硬化2000㎡，挡土墙150m³，塑料管350m等30</v>
      </c>
      <c r="K108" s="9" t="s">
        <v>593</v>
      </c>
      <c r="L108" s="4" t="s">
        <v>159</v>
      </c>
      <c r="M108" s="4" t="s">
        <v>69</v>
      </c>
      <c r="N108" s="4" t="s">
        <v>160</v>
      </c>
      <c r="O108" s="4">
        <v>3312</v>
      </c>
      <c r="P108" s="9" t="s">
        <v>161</v>
      </c>
      <c r="Q108" s="9" t="s">
        <v>319</v>
      </c>
      <c r="R108" s="9">
        <v>2000</v>
      </c>
      <c r="S108" s="9" t="s">
        <v>50</v>
      </c>
      <c r="T108" s="9" t="s">
        <v>91</v>
      </c>
      <c r="U108" s="9" t="s">
        <v>51</v>
      </c>
      <c r="V108" s="9">
        <v>30</v>
      </c>
      <c r="W108" s="9">
        <v>30</v>
      </c>
      <c r="X108" s="9"/>
      <c r="Y108" s="9" t="s">
        <v>594</v>
      </c>
      <c r="Z108" s="38" t="str">
        <f t="shared" si="4"/>
        <v>地面硬化2000㎡，挡土墙150m³，塑料管350m等</v>
      </c>
      <c r="AA108" s="34">
        <v>26</v>
      </c>
      <c r="AB108" s="34">
        <v>65</v>
      </c>
      <c r="AC108" s="38" t="s">
        <v>164</v>
      </c>
      <c r="AD108" s="9" t="s">
        <v>29</v>
      </c>
      <c r="AE108" s="9" t="str">
        <f t="shared" si="5"/>
        <v>麻州村民委员会</v>
      </c>
      <c r="AF108" s="9" t="s">
        <v>591</v>
      </c>
      <c r="AG108" s="9"/>
    </row>
    <row r="109" s="23" customFormat="1" ht="69.6" spans="1:33">
      <c r="A109" s="29">
        <f>SUBTOTAL(103,$B$6:$B109)*1</f>
        <v>104</v>
      </c>
      <c r="B109" s="29" t="s">
        <v>153</v>
      </c>
      <c r="C109" s="9" t="s">
        <v>595</v>
      </c>
      <c r="D109" s="9" t="s">
        <v>155</v>
      </c>
      <c r="E109" s="9" t="s">
        <v>156</v>
      </c>
      <c r="F109" s="9" t="s">
        <v>157</v>
      </c>
      <c r="G109" s="9" t="s">
        <v>104</v>
      </c>
      <c r="H109" s="9" t="s">
        <v>588</v>
      </c>
      <c r="I109" s="9" t="s">
        <v>195</v>
      </c>
      <c r="J109" s="9" t="str">
        <f t="shared" si="3"/>
        <v>麻州镇麻州村陈屋组环境整治项目建设麻州村新陈屋和老陈屋小组新建排污水沟（管）1800米，硬化路面2700平方米等。45</v>
      </c>
      <c r="K109" s="9" t="s">
        <v>596</v>
      </c>
      <c r="L109" s="9" t="s">
        <v>159</v>
      </c>
      <c r="M109" s="9" t="s">
        <v>597</v>
      </c>
      <c r="N109" s="9" t="s">
        <v>160</v>
      </c>
      <c r="O109" s="9">
        <v>3312</v>
      </c>
      <c r="P109" s="9" t="s">
        <v>161</v>
      </c>
      <c r="Q109" s="9" t="s">
        <v>201</v>
      </c>
      <c r="R109" s="9">
        <v>500</v>
      </c>
      <c r="S109" s="9" t="s">
        <v>50</v>
      </c>
      <c r="T109" s="9" t="s">
        <v>91</v>
      </c>
      <c r="U109" s="9" t="s">
        <v>51</v>
      </c>
      <c r="V109" s="9">
        <v>45</v>
      </c>
      <c r="W109" s="9">
        <v>45</v>
      </c>
      <c r="X109" s="9"/>
      <c r="Y109" s="9" t="s">
        <v>598</v>
      </c>
      <c r="Z109" s="38" t="str">
        <f t="shared" si="4"/>
        <v>麻州村新陈屋和老陈屋小组新建排污水沟（管）1800米，硬化路面2700平方米等。</v>
      </c>
      <c r="AA109" s="34">
        <v>20</v>
      </c>
      <c r="AB109" s="34">
        <v>75</v>
      </c>
      <c r="AC109" s="38" t="s">
        <v>164</v>
      </c>
      <c r="AD109" s="9" t="s">
        <v>29</v>
      </c>
      <c r="AE109" s="9" t="str">
        <f t="shared" si="5"/>
        <v>麻州村民委员会</v>
      </c>
      <c r="AF109" s="9" t="s">
        <v>591</v>
      </c>
      <c r="AG109" s="9"/>
    </row>
    <row r="110" s="23" customFormat="1" ht="104.4" spans="1:33">
      <c r="A110" s="29">
        <f>SUBTOTAL(103,$B$6:$B110)*1</f>
        <v>105</v>
      </c>
      <c r="B110" s="29" t="s">
        <v>153</v>
      </c>
      <c r="C110" s="9" t="s">
        <v>599</v>
      </c>
      <c r="D110" s="9" t="s">
        <v>155</v>
      </c>
      <c r="E110" s="9" t="s">
        <v>156</v>
      </c>
      <c r="F110" s="9" t="s">
        <v>157</v>
      </c>
      <c r="G110" s="9" t="s">
        <v>104</v>
      </c>
      <c r="H110" s="9" t="s">
        <v>600</v>
      </c>
      <c r="I110" s="9" t="s">
        <v>195</v>
      </c>
      <c r="J110" s="9" t="str">
        <f t="shared" si="3"/>
        <v>麻州镇齐心村杨屋人居环境整治项目水泥路硬化1900㎡，水泥硬化1500㎡，水沟200米45</v>
      </c>
      <c r="K110" s="9" t="s">
        <v>601</v>
      </c>
      <c r="L110" s="9" t="s">
        <v>168</v>
      </c>
      <c r="M110" s="9" t="s">
        <v>63</v>
      </c>
      <c r="N110" s="9" t="s">
        <v>160</v>
      </c>
      <c r="O110" s="9">
        <v>8082</v>
      </c>
      <c r="P110" s="9" t="s">
        <v>161</v>
      </c>
      <c r="Q110" s="9" t="s">
        <v>319</v>
      </c>
      <c r="R110" s="9">
        <v>1900</v>
      </c>
      <c r="S110" s="9" t="s">
        <v>50</v>
      </c>
      <c r="T110" s="9" t="s">
        <v>90</v>
      </c>
      <c r="U110" s="9" t="s">
        <v>52</v>
      </c>
      <c r="V110" s="9">
        <v>45</v>
      </c>
      <c r="W110" s="9">
        <v>45</v>
      </c>
      <c r="X110" s="9"/>
      <c r="Y110" s="9" t="s">
        <v>602</v>
      </c>
      <c r="Z110" s="38" t="str">
        <f t="shared" si="4"/>
        <v>水泥路硬化1900㎡，水泥硬化1500㎡，水沟200米</v>
      </c>
      <c r="AA110" s="34">
        <v>32</v>
      </c>
      <c r="AB110" s="34">
        <v>105</v>
      </c>
      <c r="AC110" s="38" t="s">
        <v>164</v>
      </c>
      <c r="AD110" s="9" t="s">
        <v>65</v>
      </c>
      <c r="AE110" s="9" t="str">
        <f t="shared" si="5"/>
        <v>齐心村民委员会</v>
      </c>
      <c r="AF110" s="9" t="s">
        <v>603</v>
      </c>
      <c r="AG110" s="9"/>
    </row>
    <row r="111" s="23" customFormat="1" ht="69.6" spans="1:33">
      <c r="A111" s="29">
        <f>SUBTOTAL(103,$B$6:$B111)*1</f>
        <v>106</v>
      </c>
      <c r="B111" s="29" t="s">
        <v>153</v>
      </c>
      <c r="C111" s="9" t="s">
        <v>604</v>
      </c>
      <c r="D111" s="9" t="s">
        <v>155</v>
      </c>
      <c r="E111" s="9" t="s">
        <v>156</v>
      </c>
      <c r="F111" s="9" t="s">
        <v>157</v>
      </c>
      <c r="G111" s="9" t="s">
        <v>104</v>
      </c>
      <c r="H111" s="9" t="s">
        <v>600</v>
      </c>
      <c r="I111" s="9" t="s">
        <v>195</v>
      </c>
      <c r="J111" s="9" t="str">
        <f t="shared" si="3"/>
        <v>麻州镇齐心村村庄整治项目安全挡墙50m³，安全毛石挡墙70米45</v>
      </c>
      <c r="K111" s="9" t="s">
        <v>605</v>
      </c>
      <c r="L111" s="4" t="s">
        <v>168</v>
      </c>
      <c r="M111" s="4" t="s">
        <v>63</v>
      </c>
      <c r="N111" s="4" t="s">
        <v>160</v>
      </c>
      <c r="O111" s="4">
        <v>8082</v>
      </c>
      <c r="P111" s="4" t="s">
        <v>161</v>
      </c>
      <c r="Q111" s="9" t="s">
        <v>201</v>
      </c>
      <c r="R111" s="9">
        <v>300</v>
      </c>
      <c r="S111" s="9" t="s">
        <v>50</v>
      </c>
      <c r="T111" s="9" t="s">
        <v>91</v>
      </c>
      <c r="U111" s="9" t="s">
        <v>51</v>
      </c>
      <c r="V111" s="9">
        <v>45</v>
      </c>
      <c r="W111" s="9">
        <v>45</v>
      </c>
      <c r="X111" s="9"/>
      <c r="Y111" s="9" t="s">
        <v>606</v>
      </c>
      <c r="Z111" s="38" t="str">
        <f t="shared" si="4"/>
        <v>安全挡墙50m³，安全毛石挡墙70米</v>
      </c>
      <c r="AA111" s="34">
        <v>28</v>
      </c>
      <c r="AB111" s="34">
        <v>75</v>
      </c>
      <c r="AC111" s="38" t="s">
        <v>164</v>
      </c>
      <c r="AD111" s="9" t="s">
        <v>29</v>
      </c>
      <c r="AE111" s="9" t="str">
        <f t="shared" si="5"/>
        <v>齐心村民委员会</v>
      </c>
      <c r="AF111" s="9" t="s">
        <v>603</v>
      </c>
      <c r="AG111" s="9"/>
    </row>
    <row r="112" s="23" customFormat="1" ht="69.6" spans="1:33">
      <c r="A112" s="29">
        <f>SUBTOTAL(103,$B$6:$B112)*1</f>
        <v>107</v>
      </c>
      <c r="B112" s="29" t="s">
        <v>153</v>
      </c>
      <c r="C112" s="9" t="s">
        <v>607</v>
      </c>
      <c r="D112" s="9" t="s">
        <v>155</v>
      </c>
      <c r="E112" s="9" t="s">
        <v>156</v>
      </c>
      <c r="F112" s="9" t="s">
        <v>157</v>
      </c>
      <c r="G112" s="9" t="s">
        <v>104</v>
      </c>
      <c r="H112" s="9" t="s">
        <v>600</v>
      </c>
      <c r="I112" s="9" t="s">
        <v>195</v>
      </c>
      <c r="J112" s="9" t="str">
        <f t="shared" si="3"/>
        <v>麻州镇齐心村杨屋环境整治项目杨屋环境整治，安全毛石挡墙63米，地面硬化600㎡。40</v>
      </c>
      <c r="K112" s="9" t="s">
        <v>608</v>
      </c>
      <c r="L112" s="9" t="s">
        <v>168</v>
      </c>
      <c r="M112" s="9" t="s">
        <v>73</v>
      </c>
      <c r="N112" s="9" t="s">
        <v>160</v>
      </c>
      <c r="O112" s="9">
        <v>823</v>
      </c>
      <c r="P112" s="9" t="s">
        <v>161</v>
      </c>
      <c r="Q112" s="9" t="s">
        <v>289</v>
      </c>
      <c r="R112" s="9">
        <v>600</v>
      </c>
      <c r="S112" s="9" t="s">
        <v>50</v>
      </c>
      <c r="T112" s="9" t="s">
        <v>91</v>
      </c>
      <c r="U112" s="9" t="s">
        <v>51</v>
      </c>
      <c r="V112" s="9">
        <v>40</v>
      </c>
      <c r="W112" s="9">
        <v>40</v>
      </c>
      <c r="X112" s="9"/>
      <c r="Y112" s="9" t="s">
        <v>609</v>
      </c>
      <c r="Z112" s="38" t="str">
        <f t="shared" si="4"/>
        <v>杨屋环境整治，安全毛石挡墙63米，地面硬化600㎡。</v>
      </c>
      <c r="AA112" s="34">
        <v>27</v>
      </c>
      <c r="AB112" s="34">
        <v>73</v>
      </c>
      <c r="AC112" s="38" t="s">
        <v>164</v>
      </c>
      <c r="AD112" s="9" t="s">
        <v>29</v>
      </c>
      <c r="AE112" s="9" t="str">
        <f t="shared" si="5"/>
        <v>齐心村民委员会</v>
      </c>
      <c r="AF112" s="9" t="s">
        <v>603</v>
      </c>
      <c r="AG112" s="9"/>
    </row>
    <row r="113" s="23" customFormat="1" ht="69.6" spans="1:33">
      <c r="A113" s="29">
        <f>SUBTOTAL(103,$B$6:$B113)*1</f>
        <v>108</v>
      </c>
      <c r="B113" s="29" t="s">
        <v>153</v>
      </c>
      <c r="C113" s="9" t="s">
        <v>610</v>
      </c>
      <c r="D113" s="9" t="s">
        <v>155</v>
      </c>
      <c r="E113" s="9" t="s">
        <v>156</v>
      </c>
      <c r="F113" s="9" t="s">
        <v>157</v>
      </c>
      <c r="G113" s="9" t="s">
        <v>104</v>
      </c>
      <c r="H113" s="9" t="s">
        <v>600</v>
      </c>
      <c r="I113" s="9" t="s">
        <v>195</v>
      </c>
      <c r="J113" s="9" t="str">
        <f t="shared" si="3"/>
        <v>麻州镇齐心村环境整治项目齐心村环境整治，安全毛石挡墙460m³，地面硬化350㎡，排水沟1800米。45</v>
      </c>
      <c r="K113" s="9" t="s">
        <v>611</v>
      </c>
      <c r="L113" s="4" t="s">
        <v>168</v>
      </c>
      <c r="M113" s="4" t="s">
        <v>63</v>
      </c>
      <c r="N113" s="4" t="s">
        <v>160</v>
      </c>
      <c r="O113" s="4">
        <v>8082</v>
      </c>
      <c r="P113" s="4" t="s">
        <v>161</v>
      </c>
      <c r="Q113" s="9" t="s">
        <v>201</v>
      </c>
      <c r="R113" s="9">
        <v>1800</v>
      </c>
      <c r="S113" s="9" t="s">
        <v>50</v>
      </c>
      <c r="T113" s="9" t="s">
        <v>91</v>
      </c>
      <c r="U113" s="9" t="s">
        <v>51</v>
      </c>
      <c r="V113" s="9">
        <v>45</v>
      </c>
      <c r="W113" s="9">
        <v>45</v>
      </c>
      <c r="X113" s="9"/>
      <c r="Y113" s="9" t="s">
        <v>612</v>
      </c>
      <c r="Z113" s="38" t="str">
        <f t="shared" si="4"/>
        <v>齐心村环境整治，安全毛石挡墙460m³，地面硬化350㎡，排水沟1800米。</v>
      </c>
      <c r="AA113" s="34">
        <v>34</v>
      </c>
      <c r="AB113" s="34">
        <v>102</v>
      </c>
      <c r="AC113" s="38" t="s">
        <v>164</v>
      </c>
      <c r="AD113" s="9" t="s">
        <v>29</v>
      </c>
      <c r="AE113" s="9" t="str">
        <f t="shared" si="5"/>
        <v>齐心村民委员会</v>
      </c>
      <c r="AF113" s="9" t="s">
        <v>603</v>
      </c>
      <c r="AG113" s="9"/>
    </row>
    <row r="114" s="23" customFormat="1" ht="104.4" spans="1:33">
      <c r="A114" s="29">
        <f>SUBTOTAL(103,$B$6:$B114)*1</f>
        <v>109</v>
      </c>
      <c r="B114" s="29" t="s">
        <v>153</v>
      </c>
      <c r="C114" s="9" t="s">
        <v>613</v>
      </c>
      <c r="D114" s="9" t="s">
        <v>155</v>
      </c>
      <c r="E114" s="9" t="s">
        <v>156</v>
      </c>
      <c r="F114" s="9" t="s">
        <v>157</v>
      </c>
      <c r="G114" s="9" t="s">
        <v>104</v>
      </c>
      <c r="H114" s="9" t="s">
        <v>600</v>
      </c>
      <c r="I114" s="9" t="s">
        <v>195</v>
      </c>
      <c r="J114" s="9" t="str">
        <f t="shared" si="3"/>
        <v>麻州镇齐心村肉牛养殖基地新建牛棚1000平方米、草料间100平方米、地面硬化1200平方米、排水沟150米及土方开挖1000立方米。100</v>
      </c>
      <c r="K114" s="30" t="s">
        <v>614</v>
      </c>
      <c r="L114" s="9" t="s">
        <v>172</v>
      </c>
      <c r="M114" s="9" t="s">
        <v>288</v>
      </c>
      <c r="N114" s="9" t="s">
        <v>160</v>
      </c>
      <c r="O114" s="9">
        <v>433</v>
      </c>
      <c r="P114" s="9" t="s">
        <v>161</v>
      </c>
      <c r="Q114" s="9" t="s">
        <v>289</v>
      </c>
      <c r="R114" s="9">
        <v>1000</v>
      </c>
      <c r="S114" s="9" t="s">
        <v>27</v>
      </c>
      <c r="T114" s="9" t="s">
        <v>85</v>
      </c>
      <c r="U114" s="9" t="s">
        <v>41</v>
      </c>
      <c r="V114" s="9">
        <v>100</v>
      </c>
      <c r="W114" s="9">
        <v>100</v>
      </c>
      <c r="X114" s="9"/>
      <c r="Y114" s="9" t="s">
        <v>615</v>
      </c>
      <c r="Z114" s="38" t="str">
        <f t="shared" si="4"/>
        <v>新建牛棚1000平方米、草料间100平方米、地面硬化1200平方米、排水沟150米及土方开挖1000立方米。</v>
      </c>
      <c r="AA114" s="34">
        <v>165</v>
      </c>
      <c r="AB114" s="34">
        <v>635</v>
      </c>
      <c r="AC114" s="38" t="s">
        <v>164</v>
      </c>
      <c r="AD114" s="9" t="s">
        <v>29</v>
      </c>
      <c r="AE114" s="9" t="s">
        <v>580</v>
      </c>
      <c r="AF114" s="9" t="s">
        <v>616</v>
      </c>
      <c r="AG114" s="9"/>
    </row>
    <row r="115" s="23" customFormat="1" ht="87" spans="1:33">
      <c r="A115" s="29">
        <f>SUBTOTAL(103,$B$6:$B115)*1</f>
        <v>110</v>
      </c>
      <c r="B115" s="29" t="s">
        <v>153</v>
      </c>
      <c r="C115" s="9" t="s">
        <v>617</v>
      </c>
      <c r="D115" s="9" t="s">
        <v>155</v>
      </c>
      <c r="E115" s="9" t="s">
        <v>185</v>
      </c>
      <c r="F115" s="9" t="s">
        <v>157</v>
      </c>
      <c r="G115" s="9" t="s">
        <v>104</v>
      </c>
      <c r="H115" s="9" t="s">
        <v>600</v>
      </c>
      <c r="I115" s="9" t="s">
        <v>195</v>
      </c>
      <c r="J115" s="9" t="str">
        <f t="shared" si="3"/>
        <v>麻州镇齐心村农机设备购置项目购置收割机11台，轮式拖拉机5台，高速插秧机7台，旋耕机5台，烘干机5台。265</v>
      </c>
      <c r="K115" s="9" t="s">
        <v>618</v>
      </c>
      <c r="L115" s="9" t="s">
        <v>188</v>
      </c>
      <c r="M115" s="9" t="s">
        <v>75</v>
      </c>
      <c r="N115" s="9" t="s">
        <v>160</v>
      </c>
      <c r="O115" s="9">
        <v>1579.04</v>
      </c>
      <c r="P115" s="9" t="s">
        <v>161</v>
      </c>
      <c r="Q115" s="9" t="s">
        <v>197</v>
      </c>
      <c r="R115" s="9">
        <v>33</v>
      </c>
      <c r="S115" s="9" t="s">
        <v>27</v>
      </c>
      <c r="T115" s="9" t="s">
        <v>87</v>
      </c>
      <c r="U115" s="9" t="s">
        <v>36</v>
      </c>
      <c r="V115" s="9">
        <v>265</v>
      </c>
      <c r="W115" s="9">
        <v>265</v>
      </c>
      <c r="X115" s="9"/>
      <c r="Y115" s="9" t="s">
        <v>619</v>
      </c>
      <c r="Z115" s="38" t="str">
        <f t="shared" si="4"/>
        <v>购置收割机11台，轮式拖拉机5台，高速插秧机7台，旋耕机5台，烘干机5台。</v>
      </c>
      <c r="AA115" s="34">
        <v>54</v>
      </c>
      <c r="AB115" s="34">
        <v>265</v>
      </c>
      <c r="AC115" s="38" t="s">
        <v>164</v>
      </c>
      <c r="AD115" s="9" t="s">
        <v>29</v>
      </c>
      <c r="AE115" s="9" t="s">
        <v>580</v>
      </c>
      <c r="AF115" s="9" t="s">
        <v>603</v>
      </c>
      <c r="AG115" s="9"/>
    </row>
    <row r="116" s="23" customFormat="1" ht="104.4" spans="1:33">
      <c r="A116" s="29">
        <f>SUBTOTAL(103,$B$6:$B116)*1</f>
        <v>111</v>
      </c>
      <c r="B116" s="28" t="s">
        <v>153</v>
      </c>
      <c r="C116" s="4" t="s">
        <v>620</v>
      </c>
      <c r="D116" s="4" t="s">
        <v>155</v>
      </c>
      <c r="E116" s="4" t="s">
        <v>156</v>
      </c>
      <c r="F116" s="4" t="s">
        <v>157</v>
      </c>
      <c r="G116" s="4" t="s">
        <v>104</v>
      </c>
      <c r="H116" s="4" t="s">
        <v>600</v>
      </c>
      <c r="I116" s="4" t="s">
        <v>195</v>
      </c>
      <c r="J116" s="9" t="str">
        <f t="shared" si="3"/>
        <v>麻州镇齐心村设备采购项目农机设备8套、秧盘采购50000片46</v>
      </c>
      <c r="K116" s="4" t="s">
        <v>621</v>
      </c>
      <c r="L116" s="9" t="s">
        <v>168</v>
      </c>
      <c r="M116" s="9" t="s">
        <v>63</v>
      </c>
      <c r="N116" s="9" t="s">
        <v>160</v>
      </c>
      <c r="O116" s="9">
        <v>8082</v>
      </c>
      <c r="P116" s="9" t="s">
        <v>161</v>
      </c>
      <c r="Q116" s="4" t="s">
        <v>210</v>
      </c>
      <c r="R116" s="4">
        <v>8</v>
      </c>
      <c r="S116" s="4" t="s">
        <v>27</v>
      </c>
      <c r="T116" s="4" t="s">
        <v>87</v>
      </c>
      <c r="U116" s="4" t="s">
        <v>36</v>
      </c>
      <c r="V116" s="4">
        <v>46</v>
      </c>
      <c r="W116" s="4">
        <v>46</v>
      </c>
      <c r="X116" s="4"/>
      <c r="Y116" s="40" t="s">
        <v>622</v>
      </c>
      <c r="Z116" s="4" t="s">
        <v>621</v>
      </c>
      <c r="AA116" s="41">
        <v>986</v>
      </c>
      <c r="AB116" s="41">
        <v>4437</v>
      </c>
      <c r="AC116" s="42" t="s">
        <v>164</v>
      </c>
      <c r="AD116" s="4" t="s">
        <v>29</v>
      </c>
      <c r="AE116" s="4" t="s">
        <v>580</v>
      </c>
      <c r="AF116" s="4" t="s">
        <v>580</v>
      </c>
      <c r="AG116" s="4"/>
    </row>
    <row r="117" s="23" customFormat="1" ht="69.6" spans="1:33">
      <c r="A117" s="29">
        <f>SUBTOTAL(103,$B$6:$B117)*1</f>
        <v>112</v>
      </c>
      <c r="B117" s="29" t="s">
        <v>153</v>
      </c>
      <c r="C117" s="9" t="s">
        <v>623</v>
      </c>
      <c r="D117" s="9" t="s">
        <v>155</v>
      </c>
      <c r="E117" s="9" t="s">
        <v>156</v>
      </c>
      <c r="F117" s="9" t="s">
        <v>157</v>
      </c>
      <c r="G117" s="9" t="s">
        <v>104</v>
      </c>
      <c r="H117" s="9" t="s">
        <v>624</v>
      </c>
      <c r="I117" s="9" t="s">
        <v>195</v>
      </c>
      <c r="J117" s="9" t="str">
        <f t="shared" si="3"/>
        <v>麻州镇前丰村塘尾人居环境整治项目新建30*30排水排污沟500米，地面硬化700平方米30</v>
      </c>
      <c r="K117" s="9" t="s">
        <v>625</v>
      </c>
      <c r="L117" s="9" t="s">
        <v>159</v>
      </c>
      <c r="M117" s="9" t="s">
        <v>69</v>
      </c>
      <c r="N117" s="9" t="s">
        <v>160</v>
      </c>
      <c r="O117" s="9">
        <v>3312</v>
      </c>
      <c r="P117" s="9" t="s">
        <v>161</v>
      </c>
      <c r="Q117" s="9" t="s">
        <v>201</v>
      </c>
      <c r="R117" s="9">
        <v>500</v>
      </c>
      <c r="S117" s="9" t="s">
        <v>50</v>
      </c>
      <c r="T117" s="9" t="s">
        <v>91</v>
      </c>
      <c r="U117" s="9" t="s">
        <v>51</v>
      </c>
      <c r="V117" s="9">
        <v>30</v>
      </c>
      <c r="W117" s="9">
        <v>30</v>
      </c>
      <c r="X117" s="9"/>
      <c r="Y117" s="9" t="s">
        <v>626</v>
      </c>
      <c r="Z117" s="38" t="str">
        <f t="shared" ref="Z117:Z180" si="6">K117</f>
        <v>新建30*30排水排污沟500米，地面硬化700平方米</v>
      </c>
      <c r="AA117" s="34">
        <v>29</v>
      </c>
      <c r="AB117" s="34">
        <v>106</v>
      </c>
      <c r="AC117" s="38" t="s">
        <v>164</v>
      </c>
      <c r="AD117" s="9" t="s">
        <v>29</v>
      </c>
      <c r="AE117" s="9" t="str">
        <f>AF117</f>
        <v>前丰村民委员会</v>
      </c>
      <c r="AF117" s="9" t="s">
        <v>627</v>
      </c>
      <c r="AG117" s="9"/>
    </row>
    <row r="118" s="23" customFormat="1" ht="104.4" spans="1:33">
      <c r="A118" s="29">
        <f>SUBTOTAL(103,$B$6:$B118)*1</f>
        <v>113</v>
      </c>
      <c r="B118" s="29" t="s">
        <v>153</v>
      </c>
      <c r="C118" s="9" t="s">
        <v>628</v>
      </c>
      <c r="D118" s="9" t="s">
        <v>155</v>
      </c>
      <c r="E118" s="9" t="s">
        <v>156</v>
      </c>
      <c r="F118" s="9" t="s">
        <v>157</v>
      </c>
      <c r="G118" s="9" t="s">
        <v>104</v>
      </c>
      <c r="H118" s="9" t="s">
        <v>629</v>
      </c>
      <c r="I118" s="9" t="s">
        <v>208</v>
      </c>
      <c r="J118" s="9" t="str">
        <f t="shared" si="3"/>
        <v>麻州镇桃丰村产业发展项目购置农用机械2台及配件3套30</v>
      </c>
      <c r="K118" s="30" t="s">
        <v>630</v>
      </c>
      <c r="L118" s="9" t="s">
        <v>172</v>
      </c>
      <c r="M118" s="9" t="s">
        <v>25</v>
      </c>
      <c r="N118" s="9" t="s">
        <v>160</v>
      </c>
      <c r="O118" s="9">
        <v>8880</v>
      </c>
      <c r="P118" s="9" t="s">
        <v>161</v>
      </c>
      <c r="Q118" s="9" t="s">
        <v>197</v>
      </c>
      <c r="R118" s="9">
        <v>2</v>
      </c>
      <c r="S118" s="9" t="s">
        <v>27</v>
      </c>
      <c r="T118" s="9" t="s">
        <v>87</v>
      </c>
      <c r="U118" s="9" t="s">
        <v>36</v>
      </c>
      <c r="V118" s="9">
        <v>30</v>
      </c>
      <c r="W118" s="9">
        <v>30</v>
      </c>
      <c r="X118" s="9"/>
      <c r="Y118" s="9" t="s">
        <v>631</v>
      </c>
      <c r="Z118" s="38" t="str">
        <f t="shared" si="6"/>
        <v>购置农用机械2台及配件3套</v>
      </c>
      <c r="AA118" s="34">
        <v>35</v>
      </c>
      <c r="AB118" s="34">
        <v>112</v>
      </c>
      <c r="AC118" s="38" t="s">
        <v>164</v>
      </c>
      <c r="AD118" s="9" t="s">
        <v>29</v>
      </c>
      <c r="AE118" s="9" t="str">
        <f>AF118</f>
        <v>桃丰村民委员会</v>
      </c>
      <c r="AF118" s="9" t="s">
        <v>632</v>
      </c>
      <c r="AG118" s="9"/>
    </row>
    <row r="119" s="23" customFormat="1" ht="69.6" spans="1:33">
      <c r="A119" s="29">
        <f>SUBTOTAL(103,$B$6:$B119)*1</f>
        <v>114</v>
      </c>
      <c r="B119" s="29" t="s">
        <v>153</v>
      </c>
      <c r="C119" s="9" t="s">
        <v>610</v>
      </c>
      <c r="D119" s="9" t="s">
        <v>155</v>
      </c>
      <c r="E119" s="9" t="s">
        <v>156</v>
      </c>
      <c r="F119" s="9" t="s">
        <v>157</v>
      </c>
      <c r="G119" s="9" t="s">
        <v>104</v>
      </c>
      <c r="H119" s="9" t="s">
        <v>633</v>
      </c>
      <c r="I119" s="9" t="s">
        <v>208</v>
      </c>
      <c r="J119" s="9" t="str">
        <f t="shared" si="3"/>
        <v>麻州镇下堡村环境整治项目新建50*50水沟500米，晒谷坪400平方米，公共照明5盏。15</v>
      </c>
      <c r="K119" s="9" t="s">
        <v>634</v>
      </c>
      <c r="L119" s="4" t="s">
        <v>168</v>
      </c>
      <c r="M119" s="4" t="s">
        <v>63</v>
      </c>
      <c r="N119" s="4" t="s">
        <v>160</v>
      </c>
      <c r="O119" s="4">
        <v>8082</v>
      </c>
      <c r="P119" s="9" t="s">
        <v>161</v>
      </c>
      <c r="Q119" s="9" t="s">
        <v>201</v>
      </c>
      <c r="R119" s="9">
        <v>500</v>
      </c>
      <c r="S119" s="9" t="s">
        <v>50</v>
      </c>
      <c r="T119" s="9" t="s">
        <v>91</v>
      </c>
      <c r="U119" s="9" t="s">
        <v>51</v>
      </c>
      <c r="V119" s="9">
        <v>15</v>
      </c>
      <c r="W119" s="9">
        <v>15</v>
      </c>
      <c r="X119" s="9"/>
      <c r="Y119" s="9" t="s">
        <v>635</v>
      </c>
      <c r="Z119" s="38" t="str">
        <f t="shared" si="6"/>
        <v>新建50*50水沟500米，晒谷坪400平方米，公共照明5盏。</v>
      </c>
      <c r="AA119" s="34">
        <v>26</v>
      </c>
      <c r="AB119" s="34">
        <v>79</v>
      </c>
      <c r="AC119" s="38" t="s">
        <v>164</v>
      </c>
      <c r="AD119" s="9" t="s">
        <v>29</v>
      </c>
      <c r="AE119" s="9" t="s">
        <v>636</v>
      </c>
      <c r="AF119" s="9" t="s">
        <v>636</v>
      </c>
      <c r="AG119" s="9"/>
    </row>
    <row r="120" s="23" customFormat="1" ht="87" spans="1:33">
      <c r="A120" s="29">
        <f>SUBTOTAL(103,$B$6:$B120)*1</f>
        <v>115</v>
      </c>
      <c r="B120" s="29" t="s">
        <v>153</v>
      </c>
      <c r="C120" s="9" t="s">
        <v>637</v>
      </c>
      <c r="D120" s="9" t="s">
        <v>155</v>
      </c>
      <c r="E120" s="9" t="s">
        <v>156</v>
      </c>
      <c r="F120" s="9" t="s">
        <v>157</v>
      </c>
      <c r="G120" s="9" t="s">
        <v>104</v>
      </c>
      <c r="H120" s="9" t="s">
        <v>638</v>
      </c>
      <c r="I120" s="9" t="s">
        <v>195</v>
      </c>
      <c r="J120" s="9" t="str">
        <f t="shared" si="3"/>
        <v>麻州镇湘江村蔬菜大棚周边基础设施项目30亩蔬菜大棚新建渠道1000米，新建抗旱井1座，拦水陂5座，硬化1200平方米、电灌站1座，给水管道900米等。35.5</v>
      </c>
      <c r="K120" s="9" t="s">
        <v>639</v>
      </c>
      <c r="L120" s="9" t="s">
        <v>159</v>
      </c>
      <c r="M120" s="9" t="s">
        <v>69</v>
      </c>
      <c r="N120" s="9" t="s">
        <v>160</v>
      </c>
      <c r="O120" s="9">
        <v>3312</v>
      </c>
      <c r="P120" s="9" t="s">
        <v>161</v>
      </c>
      <c r="Q120" s="9" t="s">
        <v>201</v>
      </c>
      <c r="R120" s="9">
        <v>1000</v>
      </c>
      <c r="S120" s="9" t="s">
        <v>50</v>
      </c>
      <c r="T120" s="9" t="s">
        <v>90</v>
      </c>
      <c r="U120" s="9" t="s">
        <v>58</v>
      </c>
      <c r="V120" s="9">
        <v>35.5</v>
      </c>
      <c r="W120" s="9">
        <v>35.5</v>
      </c>
      <c r="X120" s="9"/>
      <c r="Y120" s="9" t="s">
        <v>640</v>
      </c>
      <c r="Z120" s="38" t="str">
        <f t="shared" si="6"/>
        <v>30亩蔬菜大棚新建渠道1000米，新建抗旱井1座，拦水陂5座，硬化1200平方米、电灌站1座，给水管道900米等。</v>
      </c>
      <c r="AA120" s="34">
        <v>32</v>
      </c>
      <c r="AB120" s="34">
        <v>108</v>
      </c>
      <c r="AC120" s="38" t="s">
        <v>164</v>
      </c>
      <c r="AD120" s="9" t="s">
        <v>29</v>
      </c>
      <c r="AE120" s="9" t="str">
        <f>AF120</f>
        <v>湘江村民委员会</v>
      </c>
      <c r="AF120" s="9" t="s">
        <v>641</v>
      </c>
      <c r="AG120" s="9"/>
    </row>
    <row r="121" s="23" customFormat="1" ht="69.6" spans="1:33">
      <c r="A121" s="29">
        <f>SUBTOTAL(103,$B$6:$B121)*1</f>
        <v>116</v>
      </c>
      <c r="B121" s="29" t="s">
        <v>153</v>
      </c>
      <c r="C121" s="9" t="s">
        <v>642</v>
      </c>
      <c r="D121" s="9" t="s">
        <v>155</v>
      </c>
      <c r="E121" s="9" t="s">
        <v>156</v>
      </c>
      <c r="F121" s="9" t="s">
        <v>157</v>
      </c>
      <c r="G121" s="9" t="s">
        <v>104</v>
      </c>
      <c r="H121" s="9" t="s">
        <v>638</v>
      </c>
      <c r="I121" s="9" t="s">
        <v>195</v>
      </c>
      <c r="J121" s="9" t="str">
        <f t="shared" si="3"/>
        <v>麻州镇湘江村九子墓人居环境整治项目便道310米，地面硬化1900平方米30</v>
      </c>
      <c r="K121" s="9" t="s">
        <v>643</v>
      </c>
      <c r="L121" s="4" t="s">
        <v>168</v>
      </c>
      <c r="M121" s="4" t="s">
        <v>63</v>
      </c>
      <c r="N121" s="4" t="s">
        <v>160</v>
      </c>
      <c r="O121" s="4">
        <v>8082</v>
      </c>
      <c r="P121" s="9" t="s">
        <v>161</v>
      </c>
      <c r="Q121" s="9" t="s">
        <v>289</v>
      </c>
      <c r="R121" s="9">
        <v>1900</v>
      </c>
      <c r="S121" s="9" t="s">
        <v>50</v>
      </c>
      <c r="T121" s="9" t="s">
        <v>91</v>
      </c>
      <c r="U121" s="9" t="s">
        <v>51</v>
      </c>
      <c r="V121" s="9">
        <v>30</v>
      </c>
      <c r="W121" s="9">
        <v>30</v>
      </c>
      <c r="X121" s="9"/>
      <c r="Y121" s="9" t="s">
        <v>644</v>
      </c>
      <c r="Z121" s="38" t="str">
        <f t="shared" si="6"/>
        <v>便道310米，地面硬化1900平方米</v>
      </c>
      <c r="AA121" s="34">
        <v>22</v>
      </c>
      <c r="AB121" s="34">
        <v>82</v>
      </c>
      <c r="AC121" s="38" t="s">
        <v>164</v>
      </c>
      <c r="AD121" s="9" t="s">
        <v>29</v>
      </c>
      <c r="AE121" s="9" t="str">
        <f>AF121</f>
        <v>湘江村民委员会</v>
      </c>
      <c r="AF121" s="9" t="s">
        <v>641</v>
      </c>
      <c r="AG121" s="9"/>
    </row>
    <row r="122" s="23" customFormat="1" ht="69.6" spans="1:33">
      <c r="A122" s="29">
        <f>SUBTOTAL(103,$B$6:$B122)*1</f>
        <v>117</v>
      </c>
      <c r="B122" s="29" t="s">
        <v>153</v>
      </c>
      <c r="C122" s="9" t="s">
        <v>645</v>
      </c>
      <c r="D122" s="9" t="s">
        <v>155</v>
      </c>
      <c r="E122" s="9" t="s">
        <v>156</v>
      </c>
      <c r="F122" s="9" t="s">
        <v>157</v>
      </c>
      <c r="G122" s="9" t="s">
        <v>104</v>
      </c>
      <c r="H122" s="9" t="s">
        <v>638</v>
      </c>
      <c r="I122" s="9" t="s">
        <v>195</v>
      </c>
      <c r="J122" s="9" t="str">
        <f t="shared" si="3"/>
        <v>麻州镇湘江村大厅下人居环境整治项目灌溉蓄水塘整治挡墙40立方米，排污沟100米及6户贫困户房屋修缮。30</v>
      </c>
      <c r="K122" s="9" t="s">
        <v>646</v>
      </c>
      <c r="L122" s="4" t="s">
        <v>168</v>
      </c>
      <c r="M122" s="4" t="s">
        <v>63</v>
      </c>
      <c r="N122" s="4" t="s">
        <v>160</v>
      </c>
      <c r="O122" s="4">
        <v>8082</v>
      </c>
      <c r="P122" s="9" t="s">
        <v>161</v>
      </c>
      <c r="Q122" s="9" t="s">
        <v>201</v>
      </c>
      <c r="R122" s="9">
        <v>1500</v>
      </c>
      <c r="S122" s="9" t="s">
        <v>50</v>
      </c>
      <c r="T122" s="9" t="s">
        <v>91</v>
      </c>
      <c r="U122" s="9" t="s">
        <v>51</v>
      </c>
      <c r="V122" s="9">
        <v>30</v>
      </c>
      <c r="W122" s="9">
        <v>30</v>
      </c>
      <c r="X122" s="9"/>
      <c r="Y122" s="9" t="s">
        <v>647</v>
      </c>
      <c r="Z122" s="38" t="str">
        <f t="shared" si="6"/>
        <v>灌溉蓄水塘整治挡墙40立方米，排污沟100米及6户贫困户房屋修缮。</v>
      </c>
      <c r="AA122" s="34">
        <v>35</v>
      </c>
      <c r="AB122" s="34">
        <v>82</v>
      </c>
      <c r="AC122" s="38" t="s">
        <v>164</v>
      </c>
      <c r="AD122" s="9" t="s">
        <v>29</v>
      </c>
      <c r="AE122" s="9" t="str">
        <f>AF122</f>
        <v>湘江村民委员会</v>
      </c>
      <c r="AF122" s="9" t="s">
        <v>641</v>
      </c>
      <c r="AG122" s="9"/>
    </row>
    <row r="123" s="23" customFormat="1" ht="139.2" spans="1:33">
      <c r="A123" s="29">
        <f>SUBTOTAL(103,$B$6:$B123)*1</f>
        <v>118</v>
      </c>
      <c r="B123" s="29" t="s">
        <v>153</v>
      </c>
      <c r="C123" s="9" t="s">
        <v>648</v>
      </c>
      <c r="D123" s="9" t="s">
        <v>155</v>
      </c>
      <c r="E123" s="9" t="s">
        <v>156</v>
      </c>
      <c r="F123" s="9" t="s">
        <v>157</v>
      </c>
      <c r="G123" s="9" t="s">
        <v>104</v>
      </c>
      <c r="H123" s="9" t="s">
        <v>649</v>
      </c>
      <c r="I123" s="9"/>
      <c r="J123" s="9" t="str">
        <f t="shared" si="3"/>
        <v>麻州镇湘江村、小河背村、下堡村 、齐心村麻州镇烤房修缮项目对齐心，湘江，麻州，东红，小围，小河背，下堡，大坪脑等43座烤房进行修缮。（统筹湘江村2.5万元，齐心村、下堡村各5万元、小河背村7万元）19.5</v>
      </c>
      <c r="K123" s="9" t="s">
        <v>650</v>
      </c>
      <c r="L123" s="9" t="s">
        <v>172</v>
      </c>
      <c r="M123" s="9" t="s">
        <v>25</v>
      </c>
      <c r="N123" s="9" t="s">
        <v>160</v>
      </c>
      <c r="O123" s="9">
        <v>8880</v>
      </c>
      <c r="P123" s="9" t="s">
        <v>161</v>
      </c>
      <c r="Q123" s="9" t="s">
        <v>229</v>
      </c>
      <c r="R123" s="9">
        <v>43</v>
      </c>
      <c r="S123" s="9" t="s">
        <v>27</v>
      </c>
      <c r="T123" s="9" t="s">
        <v>86</v>
      </c>
      <c r="U123" s="9" t="s">
        <v>34</v>
      </c>
      <c r="V123" s="9">
        <v>19.5</v>
      </c>
      <c r="W123" s="9">
        <v>19.5</v>
      </c>
      <c r="X123" s="9"/>
      <c r="Y123" s="9" t="s">
        <v>651</v>
      </c>
      <c r="Z123" s="38" t="str">
        <f t="shared" si="6"/>
        <v>对齐心，湘江，麻州，东红，小围，小河背，下堡，大坪脑等43座烤房进行修缮。（统筹湘江村2.5万元，齐心村、下堡村各5万元、小河背村7万元）</v>
      </c>
      <c r="AA123" s="34">
        <v>31</v>
      </c>
      <c r="AB123" s="34">
        <v>138</v>
      </c>
      <c r="AC123" s="38" t="s">
        <v>164</v>
      </c>
      <c r="AD123" s="9" t="s">
        <v>29</v>
      </c>
      <c r="AE123" s="9" t="s">
        <v>580</v>
      </c>
      <c r="AF123" s="9" t="s">
        <v>652</v>
      </c>
      <c r="AG123" s="9"/>
    </row>
    <row r="124" s="23" customFormat="1" ht="69.6" spans="1:33">
      <c r="A124" s="29">
        <f>SUBTOTAL(103,$B$6:$B124)*1</f>
        <v>119</v>
      </c>
      <c r="B124" s="29" t="s">
        <v>153</v>
      </c>
      <c r="C124" s="9" t="s">
        <v>653</v>
      </c>
      <c r="D124" s="9" t="s">
        <v>155</v>
      </c>
      <c r="E124" s="9" t="s">
        <v>156</v>
      </c>
      <c r="F124" s="9" t="s">
        <v>157</v>
      </c>
      <c r="G124" s="9" t="s">
        <v>104</v>
      </c>
      <c r="H124" s="9" t="s">
        <v>654</v>
      </c>
      <c r="I124" s="9" t="s">
        <v>208</v>
      </c>
      <c r="J124" s="9" t="str">
        <f t="shared" si="3"/>
        <v>麻州镇增丰村山背坑小组电灌站水泵1台，管道100米，线路安装150米，水渠900米15</v>
      </c>
      <c r="K124" s="9" t="s">
        <v>655</v>
      </c>
      <c r="L124" s="9" t="s">
        <v>172</v>
      </c>
      <c r="M124" s="9" t="s">
        <v>25</v>
      </c>
      <c r="N124" s="9" t="s">
        <v>160</v>
      </c>
      <c r="O124" s="9">
        <v>8880</v>
      </c>
      <c r="P124" s="9" t="s">
        <v>161</v>
      </c>
      <c r="Q124" s="9" t="s">
        <v>201</v>
      </c>
      <c r="R124" s="9">
        <v>900</v>
      </c>
      <c r="S124" s="9" t="s">
        <v>50</v>
      </c>
      <c r="T124" s="9" t="s">
        <v>90</v>
      </c>
      <c r="U124" s="9" t="s">
        <v>58</v>
      </c>
      <c r="V124" s="9">
        <v>15</v>
      </c>
      <c r="W124" s="9">
        <v>15</v>
      </c>
      <c r="X124" s="9"/>
      <c r="Y124" s="9" t="s">
        <v>656</v>
      </c>
      <c r="Z124" s="38" t="str">
        <f t="shared" si="6"/>
        <v>水泵1台，管道100米，线路安装150米，水渠900米</v>
      </c>
      <c r="AA124" s="34">
        <v>21</v>
      </c>
      <c r="AB124" s="34">
        <v>74</v>
      </c>
      <c r="AC124" s="38" t="s">
        <v>164</v>
      </c>
      <c r="AD124" s="9" t="s">
        <v>29</v>
      </c>
      <c r="AE124" s="9" t="str">
        <f>AF124</f>
        <v>增丰村民委员会</v>
      </c>
      <c r="AF124" s="9" t="s">
        <v>657</v>
      </c>
      <c r="AG124" s="9"/>
    </row>
    <row r="125" s="23" customFormat="1" ht="174" spans="1:33">
      <c r="A125" s="29">
        <f>SUBTOTAL(103,$B$6:$B125)*1</f>
        <v>120</v>
      </c>
      <c r="B125" s="29" t="s">
        <v>153</v>
      </c>
      <c r="C125" s="9" t="s">
        <v>658</v>
      </c>
      <c r="D125" s="9" t="s">
        <v>155</v>
      </c>
      <c r="E125" s="9" t="s">
        <v>156</v>
      </c>
      <c r="F125" s="9" t="s">
        <v>157</v>
      </c>
      <c r="G125" s="9" t="s">
        <v>104</v>
      </c>
      <c r="H125" s="9" t="s">
        <v>659</v>
      </c>
      <c r="I125" s="9"/>
      <c r="J125" s="9" t="str">
        <f t="shared" si="3"/>
        <v>麻州镇增丰村、坳背村、齐心村、下堡村、九州村光伏电站建设项目新建发电170kw光伏电站（统筹增丰村15万元，坳背村5万元，齐心村、下堡村、九州村各10万元）50</v>
      </c>
      <c r="K125" s="30" t="s">
        <v>660</v>
      </c>
      <c r="L125" s="9" t="s">
        <v>172</v>
      </c>
      <c r="M125" s="9" t="s">
        <v>25</v>
      </c>
      <c r="N125" s="9" t="s">
        <v>160</v>
      </c>
      <c r="O125" s="9">
        <v>8880</v>
      </c>
      <c r="P125" s="9" t="s">
        <v>161</v>
      </c>
      <c r="Q125" s="9" t="s">
        <v>367</v>
      </c>
      <c r="R125" s="9">
        <v>170</v>
      </c>
      <c r="S125" s="9" t="s">
        <v>27</v>
      </c>
      <c r="T125" s="9" t="s">
        <v>85</v>
      </c>
      <c r="U125" s="9" t="s">
        <v>32</v>
      </c>
      <c r="V125" s="9">
        <v>50</v>
      </c>
      <c r="W125" s="9">
        <v>50</v>
      </c>
      <c r="X125" s="9"/>
      <c r="Y125" s="9" t="s">
        <v>661</v>
      </c>
      <c r="Z125" s="38" t="str">
        <f t="shared" si="6"/>
        <v>新建发电170kw光伏电站（统筹增丰村15万元，坳背村5万元，齐心村、下堡村、九州村各10万元）</v>
      </c>
      <c r="AA125" s="34">
        <v>21</v>
      </c>
      <c r="AB125" s="34">
        <v>78</v>
      </c>
      <c r="AC125" s="38" t="s">
        <v>164</v>
      </c>
      <c r="AD125" s="9" t="s">
        <v>33</v>
      </c>
      <c r="AE125" s="9" t="str">
        <f>AF125</f>
        <v>齐心村民委员会</v>
      </c>
      <c r="AF125" s="9" t="s">
        <v>603</v>
      </c>
      <c r="AG125" s="9"/>
    </row>
    <row r="126" s="23" customFormat="1" ht="69.6" spans="1:33">
      <c r="A126" s="29">
        <f>SUBTOTAL(103,$B$6:$B126)*1</f>
        <v>121</v>
      </c>
      <c r="B126" s="29" t="s">
        <v>153</v>
      </c>
      <c r="C126" s="9" t="s">
        <v>662</v>
      </c>
      <c r="D126" s="9" t="s">
        <v>155</v>
      </c>
      <c r="E126" s="9" t="s">
        <v>156</v>
      </c>
      <c r="F126" s="9" t="s">
        <v>157</v>
      </c>
      <c r="G126" s="9" t="s">
        <v>105</v>
      </c>
      <c r="H126" s="9" t="s">
        <v>663</v>
      </c>
      <c r="I126" s="9"/>
      <c r="J126" s="9" t="str">
        <f t="shared" si="3"/>
        <v>清溪乡居委会安置点环境提升项目路面硬化1000㎡、增加基础照明10盏等20</v>
      </c>
      <c r="K126" s="9" t="s">
        <v>664</v>
      </c>
      <c r="L126" s="9" t="s">
        <v>172</v>
      </c>
      <c r="M126" s="9" t="s">
        <v>288</v>
      </c>
      <c r="N126" s="9" t="s">
        <v>160</v>
      </c>
      <c r="O126" s="9">
        <v>433</v>
      </c>
      <c r="P126" s="9" t="s">
        <v>161</v>
      </c>
      <c r="Q126" s="9" t="s">
        <v>293</v>
      </c>
      <c r="R126" s="9">
        <v>500</v>
      </c>
      <c r="S126" s="9" t="s">
        <v>59</v>
      </c>
      <c r="T126" s="9" t="s">
        <v>178</v>
      </c>
      <c r="U126" s="9" t="s">
        <v>57</v>
      </c>
      <c r="V126" s="9">
        <v>20</v>
      </c>
      <c r="W126" s="9">
        <v>20</v>
      </c>
      <c r="X126" s="9"/>
      <c r="Y126" s="9" t="s">
        <v>665</v>
      </c>
      <c r="Z126" s="38" t="str">
        <f t="shared" si="6"/>
        <v>路面硬化1000㎡、增加基础照明10盏等</v>
      </c>
      <c r="AA126" s="34">
        <v>18</v>
      </c>
      <c r="AB126" s="34">
        <v>100</v>
      </c>
      <c r="AC126" s="38" t="s">
        <v>164</v>
      </c>
      <c r="AD126" s="9" t="s">
        <v>26</v>
      </c>
      <c r="AE126" s="9" t="s">
        <v>666</v>
      </c>
      <c r="AF126" s="9" t="s">
        <v>666</v>
      </c>
      <c r="AG126" s="9"/>
    </row>
    <row r="127" s="23" customFormat="1" ht="69.6" spans="1:33">
      <c r="A127" s="29">
        <f>SUBTOTAL(103,$B$6:$B127)*1</f>
        <v>122</v>
      </c>
      <c r="B127" s="29" t="s">
        <v>153</v>
      </c>
      <c r="C127" s="9" t="s">
        <v>667</v>
      </c>
      <c r="D127" s="9" t="s">
        <v>155</v>
      </c>
      <c r="E127" s="9" t="s">
        <v>156</v>
      </c>
      <c r="F127" s="9" t="s">
        <v>157</v>
      </c>
      <c r="G127" s="9" t="s">
        <v>105</v>
      </c>
      <c r="H127" s="9" t="s">
        <v>668</v>
      </c>
      <c r="I127" s="9" t="s">
        <v>208</v>
      </c>
      <c r="J127" s="9" t="str">
        <f t="shared" si="3"/>
        <v>清溪乡青峰村清溪乡盘古嶂乡村旅游配套基础设施建设新建基础砂石路约150米及其他配套设施。30</v>
      </c>
      <c r="K127" s="9" t="s">
        <v>669</v>
      </c>
      <c r="L127" s="9" t="s">
        <v>172</v>
      </c>
      <c r="M127" s="9" t="s">
        <v>25</v>
      </c>
      <c r="N127" s="9" t="s">
        <v>160</v>
      </c>
      <c r="O127" s="9">
        <v>8880</v>
      </c>
      <c r="P127" s="9" t="s">
        <v>161</v>
      </c>
      <c r="Q127" s="9" t="s">
        <v>201</v>
      </c>
      <c r="R127" s="9">
        <v>150</v>
      </c>
      <c r="S127" s="9" t="s">
        <v>50</v>
      </c>
      <c r="T127" s="9" t="s">
        <v>90</v>
      </c>
      <c r="U127" s="9" t="s">
        <v>30</v>
      </c>
      <c r="V127" s="9">
        <v>30</v>
      </c>
      <c r="W127" s="9">
        <v>30</v>
      </c>
      <c r="X127" s="9"/>
      <c r="Y127" s="9" t="s">
        <v>670</v>
      </c>
      <c r="Z127" s="38" t="str">
        <f t="shared" si="6"/>
        <v>新建基础砂石路约150米及其他配套设施。</v>
      </c>
      <c r="AA127" s="34">
        <v>118</v>
      </c>
      <c r="AB127" s="34">
        <v>548</v>
      </c>
      <c r="AC127" s="38" t="s">
        <v>164</v>
      </c>
      <c r="AD127" s="9" t="s">
        <v>29</v>
      </c>
      <c r="AE127" s="9" t="s">
        <v>671</v>
      </c>
      <c r="AF127" s="9" t="s">
        <v>671</v>
      </c>
      <c r="AG127" s="9"/>
    </row>
    <row r="128" s="23" customFormat="1" ht="69.6" spans="1:33">
      <c r="A128" s="29">
        <f>SUBTOTAL(103,$B$6:$B128)*1</f>
        <v>123</v>
      </c>
      <c r="B128" s="29" t="s">
        <v>153</v>
      </c>
      <c r="C128" s="9" t="s">
        <v>672</v>
      </c>
      <c r="D128" s="9" t="s">
        <v>155</v>
      </c>
      <c r="E128" s="9" t="s">
        <v>156</v>
      </c>
      <c r="F128" s="9" t="s">
        <v>157</v>
      </c>
      <c r="G128" s="9" t="s">
        <v>105</v>
      </c>
      <c r="H128" s="9" t="s">
        <v>673</v>
      </c>
      <c r="I128" s="9" t="s">
        <v>195</v>
      </c>
      <c r="J128" s="9" t="str">
        <f t="shared" si="3"/>
        <v>清溪乡清溪村清溪乡清溪村象洞小微型水厂提升项目新建水源拦水坝1座，管道300米。6</v>
      </c>
      <c r="K128" s="9" t="s">
        <v>674</v>
      </c>
      <c r="L128" s="9" t="s">
        <v>168</v>
      </c>
      <c r="M128" s="9" t="s">
        <v>63</v>
      </c>
      <c r="N128" s="9" t="s">
        <v>160</v>
      </c>
      <c r="O128" s="9">
        <v>8082</v>
      </c>
      <c r="P128" s="9" t="s">
        <v>161</v>
      </c>
      <c r="Q128" s="9" t="s">
        <v>229</v>
      </c>
      <c r="R128" s="9">
        <v>1</v>
      </c>
      <c r="S128" s="9" t="s">
        <v>50</v>
      </c>
      <c r="T128" s="9" t="s">
        <v>90</v>
      </c>
      <c r="U128" s="9" t="s">
        <v>54</v>
      </c>
      <c r="V128" s="9">
        <v>6</v>
      </c>
      <c r="W128" s="9">
        <v>6</v>
      </c>
      <c r="X128" s="9"/>
      <c r="Y128" s="9" t="s">
        <v>675</v>
      </c>
      <c r="Z128" s="38" t="str">
        <f t="shared" si="6"/>
        <v>新建水源拦水坝1座，管道300米。</v>
      </c>
      <c r="AA128" s="34">
        <v>22</v>
      </c>
      <c r="AB128" s="34">
        <v>92</v>
      </c>
      <c r="AC128" s="38" t="s">
        <v>164</v>
      </c>
      <c r="AD128" s="9" t="s">
        <v>55</v>
      </c>
      <c r="AE128" s="9" t="s">
        <v>676</v>
      </c>
      <c r="AF128" s="9" t="s">
        <v>676</v>
      </c>
      <c r="AG128" s="9"/>
    </row>
    <row r="129" s="23" customFormat="1" ht="139.2" spans="1:33">
      <c r="A129" s="29">
        <f>SUBTOTAL(103,$B$6:$B129)*1</f>
        <v>124</v>
      </c>
      <c r="B129" s="29" t="s">
        <v>153</v>
      </c>
      <c r="C129" s="9" t="s">
        <v>677</v>
      </c>
      <c r="D129" s="9" t="s">
        <v>155</v>
      </c>
      <c r="E129" s="9" t="s">
        <v>156</v>
      </c>
      <c r="F129" s="9" t="s">
        <v>157</v>
      </c>
      <c r="G129" s="9" t="s">
        <v>105</v>
      </c>
      <c r="H129" s="9" t="s">
        <v>678</v>
      </c>
      <c r="I129" s="9"/>
      <c r="J129" s="9" t="str">
        <f t="shared" si="3"/>
        <v>清溪乡清溪村、半岭村、青峰村、高坑村农田复耕项目清溪村撂荒地开垦复耕190亩，半岭村撂荒地开垦复耕80亩，青峰村撂荒地开垦复耕40亩，高坑村撂荒地开垦复耕50亩10.36</v>
      </c>
      <c r="K129" s="9" t="s">
        <v>679</v>
      </c>
      <c r="L129" s="9" t="s">
        <v>227</v>
      </c>
      <c r="M129" s="9" t="s">
        <v>67</v>
      </c>
      <c r="N129" s="9" t="s">
        <v>228</v>
      </c>
      <c r="O129" s="9">
        <v>307.875</v>
      </c>
      <c r="P129" s="9" t="s">
        <v>161</v>
      </c>
      <c r="Q129" s="9" t="s">
        <v>222</v>
      </c>
      <c r="R129" s="9">
        <v>360</v>
      </c>
      <c r="S129" s="9" t="s">
        <v>27</v>
      </c>
      <c r="T129" s="9" t="s">
        <v>85</v>
      </c>
      <c r="U129" s="9" t="s">
        <v>43</v>
      </c>
      <c r="V129" s="9">
        <v>10.36</v>
      </c>
      <c r="W129" s="9"/>
      <c r="X129" s="9">
        <f>V129</f>
        <v>10.36</v>
      </c>
      <c r="Y129" s="9" t="s">
        <v>680</v>
      </c>
      <c r="Z129" s="38" t="str">
        <f t="shared" si="6"/>
        <v>清溪村撂荒地开垦复耕190亩，半岭村撂荒地开垦复耕80亩，青峰村撂荒地开垦复耕40亩，高坑村撂荒地开垦复耕50亩</v>
      </c>
      <c r="AA129" s="34">
        <v>78</v>
      </c>
      <c r="AB129" s="34">
        <v>391</v>
      </c>
      <c r="AC129" s="38" t="s">
        <v>164</v>
      </c>
      <c r="AD129" s="9" t="s">
        <v>29</v>
      </c>
      <c r="AE129" s="9" t="s">
        <v>681</v>
      </c>
      <c r="AF129" s="9" t="s">
        <v>682</v>
      </c>
      <c r="AG129" s="9"/>
    </row>
    <row r="130" s="23" customFormat="1" ht="330.6" spans="1:33">
      <c r="A130" s="29">
        <f>SUBTOTAL(103,$B$6:$B130)*1</f>
        <v>125</v>
      </c>
      <c r="B130" s="29" t="s">
        <v>153</v>
      </c>
      <c r="C130" s="9" t="s">
        <v>683</v>
      </c>
      <c r="D130" s="9" t="s">
        <v>155</v>
      </c>
      <c r="E130" s="9" t="s">
        <v>156</v>
      </c>
      <c r="F130" s="9" t="s">
        <v>157</v>
      </c>
      <c r="G130" s="9" t="s">
        <v>106</v>
      </c>
      <c r="H130" s="9" t="s">
        <v>684</v>
      </c>
      <c r="I130" s="9"/>
      <c r="J130" s="9" t="str">
        <f t="shared" si="3"/>
        <v>文武坝镇白竹片区：白竹村、北寨村、水口村、长锻村、勤建村、小坝村、塔丰村、中锻村白竹片区复耕复垦项目白竹村、北寨村、水口村、长锻村、勤建村、小坝村、塔丰村、中锻村共861.7亩13.23</v>
      </c>
      <c r="K130" s="9" t="s">
        <v>685</v>
      </c>
      <c r="L130" s="9" t="s">
        <v>227</v>
      </c>
      <c r="M130" s="9" t="s">
        <v>67</v>
      </c>
      <c r="N130" s="9" t="s">
        <v>228</v>
      </c>
      <c r="O130" s="9">
        <v>307.875</v>
      </c>
      <c r="P130" s="9" t="s">
        <v>161</v>
      </c>
      <c r="Q130" s="9" t="s">
        <v>222</v>
      </c>
      <c r="R130" s="9">
        <v>816.7</v>
      </c>
      <c r="S130" s="9" t="s">
        <v>27</v>
      </c>
      <c r="T130" s="9" t="s">
        <v>85</v>
      </c>
      <c r="U130" s="9" t="s">
        <v>43</v>
      </c>
      <c r="V130" s="9">
        <v>13.23</v>
      </c>
      <c r="W130" s="9"/>
      <c r="X130" s="9">
        <f>V130</f>
        <v>13.23</v>
      </c>
      <c r="Y130" s="9" t="s">
        <v>686</v>
      </c>
      <c r="Z130" s="38" t="str">
        <f t="shared" si="6"/>
        <v>白竹村、北寨村、水口村、长锻村、勤建村、小坝村、塔丰村、中锻村共861.7亩</v>
      </c>
      <c r="AA130" s="34">
        <v>21</v>
      </c>
      <c r="AB130" s="34">
        <v>84</v>
      </c>
      <c r="AC130" s="38" t="s">
        <v>164</v>
      </c>
      <c r="AD130" s="9" t="s">
        <v>29</v>
      </c>
      <c r="AE130" s="9" t="s">
        <v>687</v>
      </c>
      <c r="AF130" s="9" t="s">
        <v>688</v>
      </c>
      <c r="AG130" s="9"/>
    </row>
    <row r="131" s="23" customFormat="1" ht="69.6" spans="1:33">
      <c r="A131" s="29">
        <f>SUBTOTAL(103,$B$6:$B131)*1</f>
        <v>126</v>
      </c>
      <c r="B131" s="29" t="s">
        <v>153</v>
      </c>
      <c r="C131" s="9" t="s">
        <v>91</v>
      </c>
      <c r="D131" s="9" t="s">
        <v>155</v>
      </c>
      <c r="E131" s="9" t="s">
        <v>156</v>
      </c>
      <c r="F131" s="9" t="s">
        <v>157</v>
      </c>
      <c r="G131" s="9" t="s">
        <v>106</v>
      </c>
      <c r="H131" s="9" t="s">
        <v>689</v>
      </c>
      <c r="I131" s="9" t="s">
        <v>208</v>
      </c>
      <c r="J131" s="9" t="str">
        <f t="shared" si="3"/>
        <v>文武坝镇古坊村人居环境整治排水沟600m，水沟盖400m，砖砌挡墙50m³，挡土墙300m³，排水沟140m，涵管8m等30</v>
      </c>
      <c r="K131" s="9" t="s">
        <v>690</v>
      </c>
      <c r="L131" s="4" t="s">
        <v>168</v>
      </c>
      <c r="M131" s="4" t="s">
        <v>63</v>
      </c>
      <c r="N131" s="4" t="s">
        <v>160</v>
      </c>
      <c r="O131" s="4">
        <v>8082</v>
      </c>
      <c r="P131" s="9" t="s">
        <v>161</v>
      </c>
      <c r="Q131" s="9" t="s">
        <v>319</v>
      </c>
      <c r="R131" s="9">
        <v>10000</v>
      </c>
      <c r="S131" s="9" t="s">
        <v>50</v>
      </c>
      <c r="T131" s="9" t="s">
        <v>91</v>
      </c>
      <c r="U131" s="9" t="s">
        <v>51</v>
      </c>
      <c r="V131" s="9">
        <v>30</v>
      </c>
      <c r="W131" s="9">
        <v>30</v>
      </c>
      <c r="X131" s="9"/>
      <c r="Y131" s="9" t="s">
        <v>691</v>
      </c>
      <c r="Z131" s="38" t="str">
        <f t="shared" si="6"/>
        <v>排水沟600m，水沟盖400m，砖砌挡墙50m³，挡土墙300m³，排水沟140m，涵管8m等</v>
      </c>
      <c r="AA131" s="34">
        <v>242</v>
      </c>
      <c r="AB131" s="34">
        <v>1371</v>
      </c>
      <c r="AC131" s="38" t="s">
        <v>164</v>
      </c>
      <c r="AD131" s="9" t="s">
        <v>29</v>
      </c>
      <c r="AE131" s="9" t="s">
        <v>687</v>
      </c>
      <c r="AF131" s="9" t="s">
        <v>692</v>
      </c>
      <c r="AG131" s="9"/>
    </row>
    <row r="132" s="23" customFormat="1" ht="104.4" spans="1:33">
      <c r="A132" s="29">
        <f>SUBTOTAL(103,$B$6:$B132)*1</f>
        <v>127</v>
      </c>
      <c r="B132" s="29" t="s">
        <v>153</v>
      </c>
      <c r="C132" s="9" t="s">
        <v>693</v>
      </c>
      <c r="D132" s="9" t="s">
        <v>155</v>
      </c>
      <c r="E132" s="9" t="s">
        <v>156</v>
      </c>
      <c r="F132" s="9" t="s">
        <v>157</v>
      </c>
      <c r="G132" s="9" t="s">
        <v>106</v>
      </c>
      <c r="H132" s="9" t="s">
        <v>694</v>
      </c>
      <c r="I132" s="9" t="s">
        <v>195</v>
      </c>
      <c r="J132" s="9" t="str">
        <f t="shared" si="3"/>
        <v>文武坝镇凉舟村村主干道公路硬化项目上屋小组孙良贵屋背三岔路口至下围下叶青华家门口三岔路口公路硬化，长1.1公里，宽4.5m，厚0.18m，配套水沟建设等70</v>
      </c>
      <c r="K132" s="9" t="s">
        <v>695</v>
      </c>
      <c r="L132" s="9" t="s">
        <v>168</v>
      </c>
      <c r="M132" s="9" t="s">
        <v>63</v>
      </c>
      <c r="N132" s="9" t="s">
        <v>160</v>
      </c>
      <c r="O132" s="9">
        <v>8082</v>
      </c>
      <c r="P132" s="9" t="s">
        <v>161</v>
      </c>
      <c r="Q132" s="9" t="s">
        <v>696</v>
      </c>
      <c r="R132" s="9">
        <v>1.1</v>
      </c>
      <c r="S132" s="9" t="s">
        <v>50</v>
      </c>
      <c r="T132" s="9" t="s">
        <v>90</v>
      </c>
      <c r="U132" s="9" t="s">
        <v>52</v>
      </c>
      <c r="V132" s="9">
        <v>70</v>
      </c>
      <c r="W132" s="9">
        <v>70</v>
      </c>
      <c r="X132" s="9"/>
      <c r="Y132" s="9" t="s">
        <v>697</v>
      </c>
      <c r="Z132" s="38" t="str">
        <f t="shared" si="6"/>
        <v>上屋小组孙良贵屋背三岔路口至下围下叶青华家门口三岔路口公路硬化，长1.1公里，宽4.5m，厚0.18m，配套水沟建设等</v>
      </c>
      <c r="AA132" s="34">
        <v>513</v>
      </c>
      <c r="AB132" s="34">
        <v>1762</v>
      </c>
      <c r="AC132" s="38" t="s">
        <v>164</v>
      </c>
      <c r="AD132" s="9" t="s">
        <v>65</v>
      </c>
      <c r="AE132" s="9" t="s">
        <v>687</v>
      </c>
      <c r="AF132" s="9" t="s">
        <v>698</v>
      </c>
      <c r="AG132" s="9"/>
    </row>
    <row r="133" s="23" customFormat="1" ht="69.6" spans="1:33">
      <c r="A133" s="29">
        <f>SUBTOTAL(103,$B$6:$B133)*1</f>
        <v>128</v>
      </c>
      <c r="B133" s="29" t="s">
        <v>153</v>
      </c>
      <c r="C133" s="9" t="s">
        <v>699</v>
      </c>
      <c r="D133" s="9" t="s">
        <v>155</v>
      </c>
      <c r="E133" s="9" t="s">
        <v>156</v>
      </c>
      <c r="F133" s="9" t="s">
        <v>157</v>
      </c>
      <c r="G133" s="9" t="s">
        <v>106</v>
      </c>
      <c r="H133" s="9" t="s">
        <v>694</v>
      </c>
      <c r="I133" s="9" t="s">
        <v>195</v>
      </c>
      <c r="J133" s="9" t="str">
        <f t="shared" si="3"/>
        <v>文武坝镇凉舟村集中连片推进老旧蔬菜设施改造提升素土沟整治夯实5000余米，清水渠1000余米，涵管铺设20米15</v>
      </c>
      <c r="K133" s="9" t="s">
        <v>700</v>
      </c>
      <c r="L133" s="9" t="s">
        <v>227</v>
      </c>
      <c r="M133" s="9" t="s">
        <v>67</v>
      </c>
      <c r="N133" s="9" t="s">
        <v>228</v>
      </c>
      <c r="O133" s="9">
        <v>307.875</v>
      </c>
      <c r="P133" s="9" t="s">
        <v>161</v>
      </c>
      <c r="Q133" s="9" t="s">
        <v>201</v>
      </c>
      <c r="R133" s="9">
        <v>1000</v>
      </c>
      <c r="S133" s="9" t="s">
        <v>50</v>
      </c>
      <c r="T133" s="9" t="s">
        <v>90</v>
      </c>
      <c r="U133" s="9" t="s">
        <v>58</v>
      </c>
      <c r="V133" s="9">
        <v>15</v>
      </c>
      <c r="W133" s="9"/>
      <c r="X133" s="9">
        <f>V133</f>
        <v>15</v>
      </c>
      <c r="Y133" s="9" t="s">
        <v>701</v>
      </c>
      <c r="Z133" s="38" t="str">
        <f t="shared" si="6"/>
        <v>素土沟整治夯实5000余米，清水渠1000余米，涵管铺设20米</v>
      </c>
      <c r="AA133" s="34">
        <v>30</v>
      </c>
      <c r="AB133" s="34">
        <v>124</v>
      </c>
      <c r="AC133" s="38" t="s">
        <v>164</v>
      </c>
      <c r="AD133" s="9" t="s">
        <v>29</v>
      </c>
      <c r="AE133" s="9" t="s">
        <v>687</v>
      </c>
      <c r="AF133" s="9" t="s">
        <v>698</v>
      </c>
      <c r="AG133" s="9"/>
    </row>
    <row r="134" s="23" customFormat="1" ht="104.4" spans="1:33">
      <c r="A134" s="29">
        <f>SUBTOTAL(103,$B$6:$B134)*1</f>
        <v>129</v>
      </c>
      <c r="B134" s="29" t="s">
        <v>153</v>
      </c>
      <c r="C134" s="9" t="s">
        <v>702</v>
      </c>
      <c r="D134" s="9" t="s">
        <v>155</v>
      </c>
      <c r="E134" s="9" t="s">
        <v>185</v>
      </c>
      <c r="F134" s="9" t="s">
        <v>157</v>
      </c>
      <c r="G134" s="9" t="s">
        <v>106</v>
      </c>
      <c r="H134" s="9" t="s">
        <v>694</v>
      </c>
      <c r="I134" s="9" t="s">
        <v>195</v>
      </c>
      <c r="J134" s="9" t="str">
        <f t="shared" si="3"/>
        <v>文武坝镇凉舟村文武坝镇贝贝小南瓜示范基地基础设施改造提升30亩贝贝小南瓜基地建设排沟渠管道800米，机耕道修复900米，主干道防草布的铺设1500㎡，新建采后处理场地1个等。30</v>
      </c>
      <c r="K134" s="9" t="s">
        <v>703</v>
      </c>
      <c r="L134" s="9" t="s">
        <v>168</v>
      </c>
      <c r="M134" s="9" t="s">
        <v>73</v>
      </c>
      <c r="N134" s="9" t="s">
        <v>160</v>
      </c>
      <c r="O134" s="9">
        <v>823</v>
      </c>
      <c r="P134" s="9" t="s">
        <v>161</v>
      </c>
      <c r="Q134" s="9" t="s">
        <v>201</v>
      </c>
      <c r="R134" s="9">
        <v>800</v>
      </c>
      <c r="S134" s="9" t="s">
        <v>27</v>
      </c>
      <c r="T134" s="9" t="s">
        <v>85</v>
      </c>
      <c r="U134" s="9" t="s">
        <v>43</v>
      </c>
      <c r="V134" s="9">
        <v>30</v>
      </c>
      <c r="W134" s="9">
        <v>30</v>
      </c>
      <c r="X134" s="9"/>
      <c r="Y134" s="9" t="s">
        <v>704</v>
      </c>
      <c r="Z134" s="38" t="str">
        <f t="shared" si="6"/>
        <v>30亩贝贝小南瓜基地建设排沟渠管道800米，机耕道修复900米，主干道防草布的铺设1500㎡，新建采后处理场地1个等。</v>
      </c>
      <c r="AA134" s="34">
        <v>56</v>
      </c>
      <c r="AB134" s="34">
        <v>280</v>
      </c>
      <c r="AC134" s="38" t="s">
        <v>164</v>
      </c>
      <c r="AD134" s="9" t="s">
        <v>29</v>
      </c>
      <c r="AE134" s="9" t="s">
        <v>687</v>
      </c>
      <c r="AF134" s="9" t="s">
        <v>705</v>
      </c>
      <c r="AG134" s="9"/>
    </row>
    <row r="135" s="23" customFormat="1" ht="121.8" spans="1:33">
      <c r="A135" s="29">
        <f>SUBTOTAL(103,$B$6:$B135)*1</f>
        <v>130</v>
      </c>
      <c r="B135" s="29" t="s">
        <v>153</v>
      </c>
      <c r="C135" s="9" t="s">
        <v>706</v>
      </c>
      <c r="D135" s="9" t="s">
        <v>155</v>
      </c>
      <c r="E135" s="9" t="s">
        <v>156</v>
      </c>
      <c r="F135" s="9" t="s">
        <v>157</v>
      </c>
      <c r="G135" s="9" t="s">
        <v>106</v>
      </c>
      <c r="H135" s="9" t="s">
        <v>707</v>
      </c>
      <c r="I135" s="9"/>
      <c r="J135" s="9" t="str">
        <f t="shared" ref="J135:J198" si="7">G135&amp;H135&amp;C135&amp;K135&amp;V135</f>
        <v>文武坝镇凉舟村、山新村蔬菜产业加工流通场地设施建设新建冷藏库及其配套设施，占地面积150㎡；建设钢架结构分拣中心占地面积300㎡等（凉舟村15万元、山新村30万元）45</v>
      </c>
      <c r="K135" s="30" t="s">
        <v>708</v>
      </c>
      <c r="L135" s="9" t="s">
        <v>172</v>
      </c>
      <c r="M135" s="9" t="s">
        <v>25</v>
      </c>
      <c r="N135" s="9" t="s">
        <v>160</v>
      </c>
      <c r="O135" s="9">
        <v>8880</v>
      </c>
      <c r="P135" s="9">
        <v>0</v>
      </c>
      <c r="Q135" s="9" t="s">
        <v>319</v>
      </c>
      <c r="R135" s="9">
        <v>150</v>
      </c>
      <c r="S135" s="9" t="s">
        <v>27</v>
      </c>
      <c r="T135" s="9" t="s">
        <v>86</v>
      </c>
      <c r="U135" s="9" t="s">
        <v>35</v>
      </c>
      <c r="V135" s="9">
        <v>45</v>
      </c>
      <c r="W135" s="9">
        <v>45</v>
      </c>
      <c r="X135" s="9"/>
      <c r="Y135" s="9" t="s">
        <v>709</v>
      </c>
      <c r="Z135" s="38" t="str">
        <f t="shared" si="6"/>
        <v>新建冷藏库及其配套设施，占地面积150㎡；建设钢架结构分拣中心占地面积300㎡等（凉舟村15万元、山新村30万元）</v>
      </c>
      <c r="AA135" s="34">
        <v>48</v>
      </c>
      <c r="AB135" s="34">
        <v>192</v>
      </c>
      <c r="AC135" s="38" t="s">
        <v>164</v>
      </c>
      <c r="AD135" s="9" t="s">
        <v>29</v>
      </c>
      <c r="AE135" s="9" t="s">
        <v>687</v>
      </c>
      <c r="AF135" s="9" t="s">
        <v>698</v>
      </c>
      <c r="AG135" s="9"/>
    </row>
    <row r="136" s="23" customFormat="1" ht="330.6" spans="1:33">
      <c r="A136" s="29">
        <f>SUBTOTAL(103,$B$6:$B136)*1</f>
        <v>131</v>
      </c>
      <c r="B136" s="29" t="s">
        <v>153</v>
      </c>
      <c r="C136" s="9" t="s">
        <v>710</v>
      </c>
      <c r="D136" s="9" t="s">
        <v>155</v>
      </c>
      <c r="E136" s="9" t="s">
        <v>156</v>
      </c>
      <c r="F136" s="9" t="s">
        <v>157</v>
      </c>
      <c r="G136" s="9" t="s">
        <v>106</v>
      </c>
      <c r="H136" s="9" t="s">
        <v>711</v>
      </c>
      <c r="I136" s="9"/>
      <c r="J136" s="9" t="str">
        <f t="shared" si="7"/>
        <v>文武坝镇林苏片区：林苏村、林富村、南坑村、白石村、山新村、磊石村、凉舟村、林岗村林苏片区复耕复垦项目林苏村、林富村、南坑村、白石村、山新村、磊石村、凉舟村、林岗村共550亩10.11</v>
      </c>
      <c r="K136" s="9" t="s">
        <v>712</v>
      </c>
      <c r="L136" s="9" t="s">
        <v>227</v>
      </c>
      <c r="M136" s="9" t="s">
        <v>67</v>
      </c>
      <c r="N136" s="9" t="s">
        <v>228</v>
      </c>
      <c r="O136" s="9">
        <v>307.875</v>
      </c>
      <c r="P136" s="9" t="s">
        <v>161</v>
      </c>
      <c r="Q136" s="9" t="s">
        <v>222</v>
      </c>
      <c r="R136" s="9">
        <v>550</v>
      </c>
      <c r="S136" s="9" t="s">
        <v>27</v>
      </c>
      <c r="T136" s="9" t="s">
        <v>85</v>
      </c>
      <c r="U136" s="9" t="s">
        <v>43</v>
      </c>
      <c r="V136" s="9">
        <v>10.11</v>
      </c>
      <c r="W136" s="9"/>
      <c r="X136" s="9">
        <f>V136</f>
        <v>10.11</v>
      </c>
      <c r="Y136" s="9" t="s">
        <v>713</v>
      </c>
      <c r="Z136" s="38" t="str">
        <f t="shared" si="6"/>
        <v>林苏村、林富村、南坑村、白石村、山新村、磊石村、凉舟村、林岗村共550亩</v>
      </c>
      <c r="AA136" s="34">
        <v>17</v>
      </c>
      <c r="AB136" s="34">
        <v>63</v>
      </c>
      <c r="AC136" s="38" t="s">
        <v>164</v>
      </c>
      <c r="AD136" s="9" t="s">
        <v>29</v>
      </c>
      <c r="AE136" s="9" t="s">
        <v>687</v>
      </c>
      <c r="AF136" s="9" t="s">
        <v>714</v>
      </c>
      <c r="AG136" s="9"/>
    </row>
    <row r="137" s="23" customFormat="1" ht="87" spans="1:33">
      <c r="A137" s="29">
        <f>SUBTOTAL(103,$B$6:$B137)*1</f>
        <v>132</v>
      </c>
      <c r="B137" s="29" t="s">
        <v>153</v>
      </c>
      <c r="C137" s="9" t="s">
        <v>715</v>
      </c>
      <c r="D137" s="9" t="s">
        <v>155</v>
      </c>
      <c r="E137" s="9" t="s">
        <v>156</v>
      </c>
      <c r="F137" s="9" t="s">
        <v>157</v>
      </c>
      <c r="G137" s="9" t="s">
        <v>106</v>
      </c>
      <c r="H137" s="9" t="s">
        <v>716</v>
      </c>
      <c r="I137" s="9" t="s">
        <v>246</v>
      </c>
      <c r="J137" s="9" t="str">
        <f t="shared" si="7"/>
        <v>文武坝镇彭迳村欧屋小组环境整治项目水稳层路面800平方米，砖砌水沟长50米，砖砌24墙挡墙长40米，40cm水泥涵管长50米，铺设7厘米厚沥青500平方米等33</v>
      </c>
      <c r="K137" s="9" t="s">
        <v>717</v>
      </c>
      <c r="L137" s="9" t="s">
        <v>168</v>
      </c>
      <c r="M137" s="9" t="s">
        <v>63</v>
      </c>
      <c r="N137" s="9" t="s">
        <v>160</v>
      </c>
      <c r="O137" s="9">
        <v>8082</v>
      </c>
      <c r="P137" s="9" t="s">
        <v>161</v>
      </c>
      <c r="Q137" s="9" t="s">
        <v>201</v>
      </c>
      <c r="R137" s="9">
        <v>1800</v>
      </c>
      <c r="S137" s="9" t="s">
        <v>50</v>
      </c>
      <c r="T137" s="9" t="s">
        <v>91</v>
      </c>
      <c r="U137" s="9" t="s">
        <v>51</v>
      </c>
      <c r="V137" s="9">
        <v>33</v>
      </c>
      <c r="W137" s="9">
        <v>33</v>
      </c>
      <c r="X137" s="9"/>
      <c r="Y137" s="9" t="s">
        <v>718</v>
      </c>
      <c r="Z137" s="38" t="str">
        <f t="shared" si="6"/>
        <v>水稳层路面800平方米，砖砌水沟长50米，砖砌24墙挡墙长40米，40cm水泥涵管长50米，铺设7厘米厚沥青500平方米等</v>
      </c>
      <c r="AA137" s="34">
        <v>98</v>
      </c>
      <c r="AB137" s="34">
        <v>441</v>
      </c>
      <c r="AC137" s="38" t="s">
        <v>164</v>
      </c>
      <c r="AD137" s="9" t="s">
        <v>29</v>
      </c>
      <c r="AE137" s="9" t="s">
        <v>687</v>
      </c>
      <c r="AF137" s="9" t="s">
        <v>719</v>
      </c>
      <c r="AG137" s="9"/>
    </row>
    <row r="138" s="23" customFormat="1" ht="348" spans="1:33">
      <c r="A138" s="29">
        <f>SUBTOTAL(103,$B$6:$B138)*1</f>
        <v>133</v>
      </c>
      <c r="B138" s="29" t="s">
        <v>153</v>
      </c>
      <c r="C138" s="9" t="s">
        <v>720</v>
      </c>
      <c r="D138" s="9"/>
      <c r="E138" s="9" t="s">
        <v>156</v>
      </c>
      <c r="F138" s="9" t="s">
        <v>157</v>
      </c>
      <c r="G138" s="9" t="s">
        <v>106</v>
      </c>
      <c r="H138" s="9" t="s">
        <v>721</v>
      </c>
      <c r="I138" s="9"/>
      <c r="J138" s="9" t="str">
        <f t="shared" si="7"/>
        <v>文武坝镇勤建、水西、林富、塔丰、林苏、南坑、彭迳、长塅、北寨、白竹村
上半岭
中段等等
脱贫户、监测户屋面修缮、新建水沟、环境整治等项目脱贫户和监测户住房修缮156㎡，屋面防水232㎡。监测户房屋楼顶防水140㎡，瓦面翻新200㎡。房屋修缮墙面开裂防水140㎡。房屋修缮楼顶防水120㎡。房屋修缮140㎡ 楼顶防水，墙体开裂。瓦面修缮（120㎡），屋面防水盖瓦380㎡，窗户漏水更换100㎡不锈钢铝合金窗.10</v>
      </c>
      <c r="K138" s="9" t="s">
        <v>722</v>
      </c>
      <c r="L138" s="9" t="s">
        <v>168</v>
      </c>
      <c r="M138" s="9" t="s">
        <v>63</v>
      </c>
      <c r="N138" s="9" t="s">
        <v>160</v>
      </c>
      <c r="O138" s="9">
        <v>8082</v>
      </c>
      <c r="P138" s="9" t="s">
        <v>161</v>
      </c>
      <c r="Q138" s="9" t="s">
        <v>319</v>
      </c>
      <c r="R138" s="9">
        <v>380</v>
      </c>
      <c r="S138" s="9" t="s">
        <v>44</v>
      </c>
      <c r="T138" s="9" t="s">
        <v>93</v>
      </c>
      <c r="U138" s="9" t="s">
        <v>45</v>
      </c>
      <c r="V138" s="9">
        <v>10</v>
      </c>
      <c r="W138" s="9">
        <v>10</v>
      </c>
      <c r="X138" s="9"/>
      <c r="Y138" s="9" t="s">
        <v>723</v>
      </c>
      <c r="Z138" s="38" t="str">
        <f t="shared" si="6"/>
        <v>脱贫户和监测户住房修缮156㎡，屋面防水232㎡。监测户房屋楼顶防水140㎡，瓦面翻新200㎡。房屋修缮墙面开裂防水140㎡。房屋修缮楼顶防水120㎡。房屋修缮140㎡ 楼顶防水，墙体开裂。瓦面修缮（120㎡），屋面防水盖瓦380㎡，窗户漏水更换100㎡不锈钢铝合金窗.</v>
      </c>
      <c r="AA138" s="34">
        <v>10</v>
      </c>
      <c r="AB138" s="34">
        <v>45</v>
      </c>
      <c r="AC138" s="38" t="s">
        <v>164</v>
      </c>
      <c r="AD138" s="9" t="s">
        <v>46</v>
      </c>
      <c r="AE138" s="9" t="s">
        <v>687</v>
      </c>
      <c r="AF138" s="9" t="s">
        <v>397</v>
      </c>
      <c r="AG138" s="9"/>
    </row>
    <row r="139" s="23" customFormat="1" ht="87" spans="1:33">
      <c r="A139" s="29">
        <f>SUBTOTAL(103,$B$6:$B139)*1</f>
        <v>134</v>
      </c>
      <c r="B139" s="29" t="s">
        <v>153</v>
      </c>
      <c r="C139" s="9" t="s">
        <v>91</v>
      </c>
      <c r="D139" s="9" t="s">
        <v>155</v>
      </c>
      <c r="E139" s="9" t="s">
        <v>156</v>
      </c>
      <c r="F139" s="9" t="s">
        <v>157</v>
      </c>
      <c r="G139" s="9" t="s">
        <v>106</v>
      </c>
      <c r="H139" s="9" t="s">
        <v>724</v>
      </c>
      <c r="I139" s="9" t="s">
        <v>246</v>
      </c>
      <c r="J139" s="9" t="str">
        <f t="shared" si="7"/>
        <v>文武坝镇勤建村人居环境整治浆砌石挡墙140立方米，公共照明设施2处，路面硬化400平方米，砖砌挡墙10.4立方米，树脂瓦面防漏建设120平方米等47</v>
      </c>
      <c r="K139" s="9" t="s">
        <v>725</v>
      </c>
      <c r="L139" s="9" t="s">
        <v>168</v>
      </c>
      <c r="M139" s="9" t="s">
        <v>63</v>
      </c>
      <c r="N139" s="9" t="s">
        <v>160</v>
      </c>
      <c r="O139" s="9">
        <v>8082</v>
      </c>
      <c r="P139" s="9" t="s">
        <v>161</v>
      </c>
      <c r="Q139" s="9" t="s">
        <v>319</v>
      </c>
      <c r="R139" s="9">
        <v>2500</v>
      </c>
      <c r="S139" s="9" t="s">
        <v>50</v>
      </c>
      <c r="T139" s="9" t="s">
        <v>91</v>
      </c>
      <c r="U139" s="9" t="s">
        <v>51</v>
      </c>
      <c r="V139" s="9">
        <v>47</v>
      </c>
      <c r="W139" s="9">
        <v>47</v>
      </c>
      <c r="X139" s="9"/>
      <c r="Y139" s="9" t="s">
        <v>726</v>
      </c>
      <c r="Z139" s="38" t="str">
        <f t="shared" si="6"/>
        <v>浆砌石挡墙140立方米，公共照明设施2处，路面硬化400平方米，砖砌挡墙10.4立方米，树脂瓦面防漏建设120平方米等</v>
      </c>
      <c r="AA139" s="34">
        <v>107</v>
      </c>
      <c r="AB139" s="34">
        <v>443</v>
      </c>
      <c r="AC139" s="38" t="s">
        <v>164</v>
      </c>
      <c r="AD139" s="9" t="s">
        <v>29</v>
      </c>
      <c r="AE139" s="9" t="s">
        <v>687</v>
      </c>
      <c r="AF139" s="9" t="s">
        <v>727</v>
      </c>
      <c r="AG139" s="9"/>
    </row>
    <row r="140" s="23" customFormat="1" ht="104.4" spans="1:33">
      <c r="A140" s="29">
        <f>SUBTOTAL(103,$B$6:$B140)*1</f>
        <v>135</v>
      </c>
      <c r="B140" s="29" t="s">
        <v>153</v>
      </c>
      <c r="C140" s="9" t="s">
        <v>728</v>
      </c>
      <c r="D140" s="9" t="s">
        <v>155</v>
      </c>
      <c r="E140" s="9" t="s">
        <v>156</v>
      </c>
      <c r="F140" s="9" t="s">
        <v>157</v>
      </c>
      <c r="G140" s="9" t="s">
        <v>106</v>
      </c>
      <c r="H140" s="9" t="s">
        <v>729</v>
      </c>
      <c r="I140" s="9" t="s">
        <v>208</v>
      </c>
      <c r="J140" s="9" t="str">
        <f t="shared" si="7"/>
        <v>文武坝镇山新村文武坝镇山新村饮水改造提升工程新建加药间20平方米，水源地隔离带80米，铺设管径50mmPE管长1900米，新建深取水井1座深200米及其配套电机、线路建设。21</v>
      </c>
      <c r="K140" s="9" t="s">
        <v>730</v>
      </c>
      <c r="L140" s="9" t="s">
        <v>172</v>
      </c>
      <c r="M140" s="9" t="s">
        <v>25</v>
      </c>
      <c r="N140" s="9" t="s">
        <v>160</v>
      </c>
      <c r="O140" s="9">
        <v>8880</v>
      </c>
      <c r="P140" s="9" t="s">
        <v>161</v>
      </c>
      <c r="Q140" s="9" t="s">
        <v>201</v>
      </c>
      <c r="R140" s="9">
        <v>1900</v>
      </c>
      <c r="S140" s="9" t="s">
        <v>50</v>
      </c>
      <c r="T140" s="9" t="s">
        <v>90</v>
      </c>
      <c r="U140" s="9" t="s">
        <v>54</v>
      </c>
      <c r="V140" s="9">
        <v>21</v>
      </c>
      <c r="W140" s="9">
        <v>21</v>
      </c>
      <c r="X140" s="9"/>
      <c r="Y140" s="9" t="s">
        <v>731</v>
      </c>
      <c r="Z140" s="38" t="str">
        <f t="shared" si="6"/>
        <v>新建加药间20平方米，水源地隔离带80米，铺设管径50mmPE管长1900米，新建深取水井1座深200米及其配套电机、线路建设。</v>
      </c>
      <c r="AA140" s="34">
        <v>332</v>
      </c>
      <c r="AB140" s="34">
        <v>1625</v>
      </c>
      <c r="AC140" s="38" t="s">
        <v>164</v>
      </c>
      <c r="AD140" s="9" t="s">
        <v>55</v>
      </c>
      <c r="AE140" s="9" t="s">
        <v>687</v>
      </c>
      <c r="AF140" s="9" t="s">
        <v>732</v>
      </c>
      <c r="AG140" s="9"/>
    </row>
    <row r="141" s="23" customFormat="1" ht="87" spans="1:33">
      <c r="A141" s="29">
        <f>SUBTOTAL(103,$B$6:$B141)*1</f>
        <v>136</v>
      </c>
      <c r="B141" s="29" t="s">
        <v>153</v>
      </c>
      <c r="C141" s="9" t="s">
        <v>733</v>
      </c>
      <c r="D141" s="9" t="s">
        <v>155</v>
      </c>
      <c r="E141" s="9" t="s">
        <v>156</v>
      </c>
      <c r="F141" s="9" t="s">
        <v>157</v>
      </c>
      <c r="G141" s="9" t="s">
        <v>106</v>
      </c>
      <c r="H141" s="9" t="s">
        <v>734</v>
      </c>
      <c r="I141" s="9" t="s">
        <v>195</v>
      </c>
      <c r="J141" s="9" t="str">
        <f t="shared" si="7"/>
        <v>文武坝镇上半岭村现代化农业产业建设项目购置高速插秧机5台、手持式插秧机5台47</v>
      </c>
      <c r="K141" s="30" t="s">
        <v>735</v>
      </c>
      <c r="L141" s="9" t="s">
        <v>172</v>
      </c>
      <c r="M141" s="9" t="s">
        <v>25</v>
      </c>
      <c r="N141" s="9" t="s">
        <v>160</v>
      </c>
      <c r="O141" s="9">
        <v>8880</v>
      </c>
      <c r="P141" s="9" t="s">
        <v>161</v>
      </c>
      <c r="Q141" s="9" t="s">
        <v>197</v>
      </c>
      <c r="R141" s="9">
        <v>10</v>
      </c>
      <c r="S141" s="9" t="s">
        <v>27</v>
      </c>
      <c r="T141" s="9" t="s">
        <v>87</v>
      </c>
      <c r="U141" s="9" t="s">
        <v>36</v>
      </c>
      <c r="V141" s="9">
        <v>47</v>
      </c>
      <c r="W141" s="9">
        <v>47</v>
      </c>
      <c r="X141" s="9"/>
      <c r="Y141" s="9" t="s">
        <v>736</v>
      </c>
      <c r="Z141" s="38" t="str">
        <f t="shared" si="6"/>
        <v>购置高速插秧机5台、手持式插秧机5台</v>
      </c>
      <c r="AA141" s="34">
        <v>32</v>
      </c>
      <c r="AB141" s="34">
        <v>134</v>
      </c>
      <c r="AC141" s="38" t="s">
        <v>164</v>
      </c>
      <c r="AD141" s="9" t="s">
        <v>29</v>
      </c>
      <c r="AE141" s="9" t="s">
        <v>687</v>
      </c>
      <c r="AF141" s="9" t="s">
        <v>737</v>
      </c>
      <c r="AG141" s="9"/>
    </row>
    <row r="142" s="23" customFormat="1" ht="87" spans="1:33">
      <c r="A142" s="29">
        <f>SUBTOTAL(103,$B$6:$B142)*1</f>
        <v>137</v>
      </c>
      <c r="B142" s="29" t="s">
        <v>153</v>
      </c>
      <c r="C142" s="9" t="s">
        <v>738</v>
      </c>
      <c r="D142" s="9" t="s">
        <v>176</v>
      </c>
      <c r="E142" s="9" t="s">
        <v>156</v>
      </c>
      <c r="F142" s="9" t="s">
        <v>157</v>
      </c>
      <c r="G142" s="9" t="s">
        <v>106</v>
      </c>
      <c r="H142" s="9" t="s">
        <v>734</v>
      </c>
      <c r="I142" s="9" t="s">
        <v>195</v>
      </c>
      <c r="J142" s="9" t="str">
        <f t="shared" si="7"/>
        <v>文武坝镇上半岭村电灌站及农田灌溉设施建设160PE输水管长1200米，DN110PE输水支管长400米，机耕道5000m，水陂1个，平板桥一座长8m 宽3.5m30</v>
      </c>
      <c r="K142" s="9" t="s">
        <v>739</v>
      </c>
      <c r="L142" s="9" t="s">
        <v>172</v>
      </c>
      <c r="M142" s="9" t="s">
        <v>25</v>
      </c>
      <c r="N142" s="9" t="s">
        <v>160</v>
      </c>
      <c r="O142" s="9">
        <v>8880</v>
      </c>
      <c r="P142" s="9" t="s">
        <v>161</v>
      </c>
      <c r="Q142" s="9" t="s">
        <v>201</v>
      </c>
      <c r="R142" s="9">
        <v>5000</v>
      </c>
      <c r="S142" s="9" t="s">
        <v>50</v>
      </c>
      <c r="T142" s="9" t="s">
        <v>90</v>
      </c>
      <c r="U142" s="9" t="s">
        <v>58</v>
      </c>
      <c r="V142" s="9">
        <v>30</v>
      </c>
      <c r="W142" s="9"/>
      <c r="X142" s="9">
        <f>V142</f>
        <v>30</v>
      </c>
      <c r="Y142" s="9" t="s">
        <v>740</v>
      </c>
      <c r="Z142" s="38" t="str">
        <f t="shared" si="6"/>
        <v>160PE输水管长1200米，DN110PE输水支管长400米，机耕道5000m，水陂1个，平板桥一座长8m 宽3.5m</v>
      </c>
      <c r="AA142" s="34">
        <v>32</v>
      </c>
      <c r="AB142" s="34">
        <v>145</v>
      </c>
      <c r="AC142" s="38" t="s">
        <v>164</v>
      </c>
      <c r="AD142" s="9" t="s">
        <v>29</v>
      </c>
      <c r="AE142" s="9" t="s">
        <v>687</v>
      </c>
      <c r="AF142" s="9" t="s">
        <v>741</v>
      </c>
      <c r="AG142" s="9"/>
    </row>
    <row r="143" s="23" customFormat="1" ht="278.4" spans="1:33">
      <c r="A143" s="29">
        <f>SUBTOTAL(103,$B$6:$B143)*1</f>
        <v>138</v>
      </c>
      <c r="B143" s="29" t="s">
        <v>153</v>
      </c>
      <c r="C143" s="9" t="s">
        <v>742</v>
      </c>
      <c r="D143" s="9" t="s">
        <v>155</v>
      </c>
      <c r="E143" s="9" t="s">
        <v>156</v>
      </c>
      <c r="F143" s="9" t="s">
        <v>157</v>
      </c>
      <c r="G143" s="9" t="s">
        <v>106</v>
      </c>
      <c r="H143" s="9" t="s">
        <v>743</v>
      </c>
      <c r="I143" s="9"/>
      <c r="J143" s="9" t="str">
        <f t="shared" si="7"/>
        <v>文武坝镇上半岭片区：文武坝村、彭迳村、上半岭村、下半岭村、联丰村、古坊村上半岭片区复耕复垦项目文武坝村、彭迳村、上半岭村、下半岭村、联丰村、古坊村共633.3亩10.26</v>
      </c>
      <c r="K143" s="9" t="s">
        <v>744</v>
      </c>
      <c r="L143" s="9" t="s">
        <v>227</v>
      </c>
      <c r="M143" s="9" t="s">
        <v>67</v>
      </c>
      <c r="N143" s="9" t="s">
        <v>228</v>
      </c>
      <c r="O143" s="9">
        <v>307.875</v>
      </c>
      <c r="P143" s="9" t="s">
        <v>161</v>
      </c>
      <c r="Q143" s="9" t="s">
        <v>222</v>
      </c>
      <c r="R143" s="9">
        <v>633.3</v>
      </c>
      <c r="S143" s="9" t="s">
        <v>27</v>
      </c>
      <c r="T143" s="9" t="s">
        <v>85</v>
      </c>
      <c r="U143" s="9" t="s">
        <v>43</v>
      </c>
      <c r="V143" s="9">
        <v>10.26</v>
      </c>
      <c r="W143" s="9"/>
      <c r="X143" s="9">
        <f>V143</f>
        <v>10.26</v>
      </c>
      <c r="Y143" s="9" t="s">
        <v>745</v>
      </c>
      <c r="Z143" s="38" t="str">
        <f t="shared" si="6"/>
        <v>文武坝村、彭迳村、上半岭村、下半岭村、联丰村、古坊村共633.3亩</v>
      </c>
      <c r="AA143" s="34">
        <v>36</v>
      </c>
      <c r="AB143" s="34">
        <v>128</v>
      </c>
      <c r="AC143" s="38" t="s">
        <v>164</v>
      </c>
      <c r="AD143" s="9" t="s">
        <v>29</v>
      </c>
      <c r="AE143" s="9" t="s">
        <v>687</v>
      </c>
      <c r="AF143" s="9" t="s">
        <v>746</v>
      </c>
      <c r="AG143" s="9"/>
    </row>
    <row r="144" s="23" customFormat="1" ht="87" spans="1:33">
      <c r="A144" s="29">
        <f>SUBTOTAL(103,$B$6:$B144)*1</f>
        <v>139</v>
      </c>
      <c r="B144" s="29" t="s">
        <v>153</v>
      </c>
      <c r="C144" s="9" t="s">
        <v>747</v>
      </c>
      <c r="D144" s="9" t="s">
        <v>155</v>
      </c>
      <c r="E144" s="9" t="s">
        <v>156</v>
      </c>
      <c r="F144" s="9" t="s">
        <v>157</v>
      </c>
      <c r="G144" s="9" t="s">
        <v>106</v>
      </c>
      <c r="H144" s="9" t="s">
        <v>748</v>
      </c>
      <c r="I144" s="9" t="s">
        <v>208</v>
      </c>
      <c r="J144" s="9" t="str">
        <f t="shared" si="7"/>
        <v>文武坝镇水口村规模化农业生产设施建设5吨平板拖车1辆，小型翻耕机2台15</v>
      </c>
      <c r="K144" s="30" t="s">
        <v>749</v>
      </c>
      <c r="L144" s="9" t="s">
        <v>172</v>
      </c>
      <c r="M144" s="9" t="s">
        <v>25</v>
      </c>
      <c r="N144" s="9" t="s">
        <v>160</v>
      </c>
      <c r="O144" s="9">
        <v>8880</v>
      </c>
      <c r="P144" s="9" t="s">
        <v>161</v>
      </c>
      <c r="Q144" s="9" t="s">
        <v>197</v>
      </c>
      <c r="R144" s="9">
        <v>2</v>
      </c>
      <c r="S144" s="9" t="s">
        <v>27</v>
      </c>
      <c r="T144" s="9" t="s">
        <v>87</v>
      </c>
      <c r="U144" s="9" t="s">
        <v>36</v>
      </c>
      <c r="V144" s="9">
        <v>15</v>
      </c>
      <c r="W144" s="9">
        <v>15</v>
      </c>
      <c r="X144" s="9"/>
      <c r="Y144" s="9" t="s">
        <v>750</v>
      </c>
      <c r="Z144" s="38" t="str">
        <f t="shared" si="6"/>
        <v>5吨平板拖车1辆，小型翻耕机2台</v>
      </c>
      <c r="AA144" s="34">
        <v>35</v>
      </c>
      <c r="AB144" s="34">
        <v>141</v>
      </c>
      <c r="AC144" s="38" t="s">
        <v>164</v>
      </c>
      <c r="AD144" s="9" t="s">
        <v>29</v>
      </c>
      <c r="AE144" s="9" t="s">
        <v>687</v>
      </c>
      <c r="AF144" s="9" t="s">
        <v>751</v>
      </c>
      <c r="AG144" s="9"/>
    </row>
    <row r="145" s="23" customFormat="1" ht="87" spans="1:33">
      <c r="A145" s="29">
        <f>SUBTOTAL(103,$B$6:$B145)*1</f>
        <v>140</v>
      </c>
      <c r="B145" s="29" t="s">
        <v>153</v>
      </c>
      <c r="C145" s="9" t="s">
        <v>58</v>
      </c>
      <c r="D145" s="9" t="s">
        <v>155</v>
      </c>
      <c r="E145" s="9" t="s">
        <v>156</v>
      </c>
      <c r="F145" s="9" t="s">
        <v>157</v>
      </c>
      <c r="G145" s="9" t="s">
        <v>106</v>
      </c>
      <c r="H145" s="9" t="s">
        <v>748</v>
      </c>
      <c r="I145" s="9" t="s">
        <v>208</v>
      </c>
      <c r="J145" s="9" t="str">
        <f t="shared" si="7"/>
        <v>文武坝镇水口村小型农田水利设施建设新建小水陂2座，山塘整治4处（蓄水塘清淤泥），机耕便道1000m15</v>
      </c>
      <c r="K145" s="9" t="s">
        <v>752</v>
      </c>
      <c r="L145" s="9" t="s">
        <v>227</v>
      </c>
      <c r="M145" s="9" t="s">
        <v>67</v>
      </c>
      <c r="N145" s="9" t="s">
        <v>228</v>
      </c>
      <c r="O145" s="9">
        <v>307.875</v>
      </c>
      <c r="P145" s="9" t="s">
        <v>161</v>
      </c>
      <c r="Q145" s="9" t="s">
        <v>229</v>
      </c>
      <c r="R145" s="9">
        <v>4</v>
      </c>
      <c r="S145" s="9" t="s">
        <v>50</v>
      </c>
      <c r="T145" s="9" t="s">
        <v>90</v>
      </c>
      <c r="U145" s="9" t="s">
        <v>58</v>
      </c>
      <c r="V145" s="9">
        <v>15</v>
      </c>
      <c r="W145" s="9"/>
      <c r="X145" s="9">
        <f>V145</f>
        <v>15</v>
      </c>
      <c r="Y145" s="9" t="s">
        <v>753</v>
      </c>
      <c r="Z145" s="38" t="str">
        <f t="shared" si="6"/>
        <v>新建小水陂2座，山塘整治4处（蓄水塘清淤泥），机耕便道1000m</v>
      </c>
      <c r="AA145" s="34">
        <v>82</v>
      </c>
      <c r="AB145" s="34">
        <v>429</v>
      </c>
      <c r="AC145" s="38" t="s">
        <v>164</v>
      </c>
      <c r="AD145" s="9" t="s">
        <v>29</v>
      </c>
      <c r="AE145" s="9" t="s">
        <v>687</v>
      </c>
      <c r="AF145" s="9" t="s">
        <v>751</v>
      </c>
      <c r="AG145" s="9"/>
    </row>
    <row r="146" s="23" customFormat="1" ht="69.6" spans="1:33">
      <c r="A146" s="29">
        <f>SUBTOTAL(103,$B$6:$B146)*1</f>
        <v>141</v>
      </c>
      <c r="B146" s="29" t="s">
        <v>153</v>
      </c>
      <c r="C146" s="9" t="s">
        <v>91</v>
      </c>
      <c r="D146" s="9" t="s">
        <v>155</v>
      </c>
      <c r="E146" s="9" t="s">
        <v>156</v>
      </c>
      <c r="F146" s="9" t="s">
        <v>157</v>
      </c>
      <c r="G146" s="9" t="s">
        <v>106</v>
      </c>
      <c r="H146" s="9" t="s">
        <v>754</v>
      </c>
      <c r="I146" s="9" t="s">
        <v>208</v>
      </c>
      <c r="J146" s="9" t="str">
        <f t="shared" si="7"/>
        <v>文武坝镇塔丰村人居环境整治主干道路破损路面修复宽5m、厚0.2m长200m，村庄污水排沟300m，地面硬化200㎡30</v>
      </c>
      <c r="K146" s="9" t="s">
        <v>755</v>
      </c>
      <c r="L146" s="4" t="s">
        <v>168</v>
      </c>
      <c r="M146" s="4" t="s">
        <v>63</v>
      </c>
      <c r="N146" s="4" t="s">
        <v>160</v>
      </c>
      <c r="O146" s="4">
        <v>8082</v>
      </c>
      <c r="P146" s="9" t="s">
        <v>161</v>
      </c>
      <c r="Q146" s="9" t="s">
        <v>201</v>
      </c>
      <c r="R146" s="9">
        <v>500</v>
      </c>
      <c r="S146" s="9" t="s">
        <v>50</v>
      </c>
      <c r="T146" s="9" t="s">
        <v>91</v>
      </c>
      <c r="U146" s="9" t="s">
        <v>51</v>
      </c>
      <c r="V146" s="9">
        <v>30</v>
      </c>
      <c r="W146" s="9">
        <v>30</v>
      </c>
      <c r="X146" s="9"/>
      <c r="Y146" s="9" t="s">
        <v>756</v>
      </c>
      <c r="Z146" s="38" t="str">
        <f t="shared" si="6"/>
        <v>主干道路破损路面修复宽5m、厚0.2m长200m，村庄污水排沟300m，地面硬化200㎡</v>
      </c>
      <c r="AA146" s="34">
        <v>32</v>
      </c>
      <c r="AB146" s="34">
        <v>120</v>
      </c>
      <c r="AC146" s="38" t="s">
        <v>164</v>
      </c>
      <c r="AD146" s="9" t="s">
        <v>29</v>
      </c>
      <c r="AE146" s="9" t="s">
        <v>687</v>
      </c>
      <c r="AF146" s="9" t="s">
        <v>757</v>
      </c>
      <c r="AG146" s="9"/>
    </row>
    <row r="147" s="23" customFormat="1" ht="69.6" spans="1:33">
      <c r="A147" s="29">
        <f>SUBTOTAL(103,$B$6:$B147)*1</f>
        <v>142</v>
      </c>
      <c r="B147" s="29" t="s">
        <v>153</v>
      </c>
      <c r="C147" s="9" t="s">
        <v>758</v>
      </c>
      <c r="D147" s="9" t="s">
        <v>155</v>
      </c>
      <c r="E147" s="9" t="s">
        <v>156</v>
      </c>
      <c r="F147" s="9" t="s">
        <v>157</v>
      </c>
      <c r="G147" s="9" t="s">
        <v>106</v>
      </c>
      <c r="H147" s="9" t="s">
        <v>759</v>
      </c>
      <c r="I147" s="9" t="s">
        <v>195</v>
      </c>
      <c r="J147" s="9" t="str">
        <f t="shared" si="7"/>
        <v>文武坝镇文武坝村农产品仓储设施建设新建仓储设施25平方米及硬化500平方米20.2</v>
      </c>
      <c r="K147" s="9" t="s">
        <v>760</v>
      </c>
      <c r="L147" s="9" t="s">
        <v>168</v>
      </c>
      <c r="M147" s="9" t="s">
        <v>62</v>
      </c>
      <c r="N147" s="9" t="s">
        <v>160</v>
      </c>
      <c r="O147" s="9">
        <v>359</v>
      </c>
      <c r="P147" s="9" t="s">
        <v>161</v>
      </c>
      <c r="Q147" s="9" t="s">
        <v>319</v>
      </c>
      <c r="R147" s="9">
        <v>500</v>
      </c>
      <c r="S147" s="9" t="s">
        <v>27</v>
      </c>
      <c r="T147" s="9" t="s">
        <v>86</v>
      </c>
      <c r="U147" s="9" t="s">
        <v>35</v>
      </c>
      <c r="V147" s="9">
        <v>20.2</v>
      </c>
      <c r="W147" s="9">
        <v>20.2</v>
      </c>
      <c r="X147" s="9"/>
      <c r="Y147" s="9" t="s">
        <v>761</v>
      </c>
      <c r="Z147" s="38" t="str">
        <f t="shared" si="6"/>
        <v>新建仓储设施25平方米及硬化500平方米</v>
      </c>
      <c r="AA147" s="34">
        <v>15</v>
      </c>
      <c r="AB147" s="34">
        <v>60</v>
      </c>
      <c r="AC147" s="38" t="s">
        <v>164</v>
      </c>
      <c r="AD147" s="9" t="s">
        <v>29</v>
      </c>
      <c r="AE147" s="9" t="s">
        <v>687</v>
      </c>
      <c r="AF147" s="9" t="s">
        <v>737</v>
      </c>
      <c r="AG147" s="9"/>
    </row>
    <row r="148" s="23" customFormat="1" ht="87" spans="1:33">
      <c r="A148" s="29">
        <f>SUBTOTAL(103,$B$6:$B148)*1</f>
        <v>143</v>
      </c>
      <c r="B148" s="29" t="s">
        <v>153</v>
      </c>
      <c r="C148" s="9" t="s">
        <v>747</v>
      </c>
      <c r="D148" s="9" t="s">
        <v>155</v>
      </c>
      <c r="E148" s="9" t="s">
        <v>156</v>
      </c>
      <c r="F148" s="9" t="s">
        <v>157</v>
      </c>
      <c r="G148" s="9" t="s">
        <v>106</v>
      </c>
      <c r="H148" s="9" t="s">
        <v>759</v>
      </c>
      <c r="I148" s="9" t="s">
        <v>195</v>
      </c>
      <c r="J148" s="9" t="str">
        <f t="shared" si="7"/>
        <v>文武坝镇文武坝村规模化农业生产设施建设轮式904拖拉机2台，机耕船1辆，小型拖拉机2台32</v>
      </c>
      <c r="K148" s="9" t="s">
        <v>762</v>
      </c>
      <c r="L148" s="9" t="s">
        <v>168</v>
      </c>
      <c r="M148" s="9" t="s">
        <v>63</v>
      </c>
      <c r="N148" s="9" t="s">
        <v>160</v>
      </c>
      <c r="O148" s="9">
        <v>8082</v>
      </c>
      <c r="P148" s="9" t="s">
        <v>161</v>
      </c>
      <c r="Q148" s="9" t="s">
        <v>197</v>
      </c>
      <c r="R148" s="9">
        <v>8</v>
      </c>
      <c r="S148" s="9" t="s">
        <v>27</v>
      </c>
      <c r="T148" s="9" t="s">
        <v>87</v>
      </c>
      <c r="U148" s="9" t="s">
        <v>36</v>
      </c>
      <c r="V148" s="9">
        <v>32</v>
      </c>
      <c r="W148" s="9">
        <v>32</v>
      </c>
      <c r="X148" s="9"/>
      <c r="Y148" s="9" t="s">
        <v>736</v>
      </c>
      <c r="Z148" s="38" t="str">
        <f t="shared" si="6"/>
        <v>轮式904拖拉机2台，机耕船1辆，小型拖拉机2台</v>
      </c>
      <c r="AA148" s="34">
        <v>32</v>
      </c>
      <c r="AB148" s="34">
        <v>134</v>
      </c>
      <c r="AC148" s="38" t="s">
        <v>164</v>
      </c>
      <c r="AD148" s="9" t="s">
        <v>29</v>
      </c>
      <c r="AE148" s="9" t="s">
        <v>687</v>
      </c>
      <c r="AF148" s="9" t="s">
        <v>737</v>
      </c>
      <c r="AG148" s="9"/>
    </row>
    <row r="149" s="23" customFormat="1" ht="139.2" spans="1:33">
      <c r="A149" s="29">
        <f>SUBTOTAL(103,$B$6:$B149)*1</f>
        <v>144</v>
      </c>
      <c r="B149" s="29" t="s">
        <v>153</v>
      </c>
      <c r="C149" s="9" t="s">
        <v>763</v>
      </c>
      <c r="D149" s="9" t="s">
        <v>155</v>
      </c>
      <c r="E149" s="9" t="s">
        <v>156</v>
      </c>
      <c r="F149" s="9" t="s">
        <v>157</v>
      </c>
      <c r="G149" s="9" t="s">
        <v>106</v>
      </c>
      <c r="H149" s="9" t="s">
        <v>759</v>
      </c>
      <c r="I149" s="9" t="s">
        <v>195</v>
      </c>
      <c r="J149" s="9" t="str">
        <f t="shared" si="7"/>
        <v>文武坝镇文武坝村富硒农特产品展销展示中心建设水电设施建设300平米，地砖铺贴300平米，墙面整治450平米，展柜建设200平米，通风设施建设1处，门窗安装及通道整治30平米， 吊顶天棚（平面）200平米，玻璃墙砖铺贴80平米等（）47.8</v>
      </c>
      <c r="K149" s="9" t="s">
        <v>764</v>
      </c>
      <c r="L149" s="9" t="s">
        <v>159</v>
      </c>
      <c r="M149" s="9" t="s">
        <v>69</v>
      </c>
      <c r="N149" s="9" t="s">
        <v>160</v>
      </c>
      <c r="O149" s="9">
        <v>3312</v>
      </c>
      <c r="P149" s="9" t="s">
        <v>161</v>
      </c>
      <c r="Q149" s="9" t="s">
        <v>319</v>
      </c>
      <c r="R149" s="9">
        <v>500</v>
      </c>
      <c r="S149" s="9" t="s">
        <v>27</v>
      </c>
      <c r="T149" s="9" t="s">
        <v>86</v>
      </c>
      <c r="U149" s="9" t="s">
        <v>37</v>
      </c>
      <c r="V149" s="9">
        <v>47.8</v>
      </c>
      <c r="W149" s="9"/>
      <c r="X149" s="9">
        <f>V149</f>
        <v>47.8</v>
      </c>
      <c r="Y149" s="9" t="s">
        <v>765</v>
      </c>
      <c r="Z149" s="38" t="str">
        <f t="shared" si="6"/>
        <v>水电设施建设300平米，地砖铺贴300平米，墙面整治450平米，展柜建设200平米，通风设施建设1处，门窗安装及通道整治30平米， 吊顶天棚（平面）200平米，玻璃墙砖铺贴80平米等（）</v>
      </c>
      <c r="AA149" s="34">
        <v>421</v>
      </c>
      <c r="AB149" s="34">
        <v>1623</v>
      </c>
      <c r="AC149" s="38" t="s">
        <v>164</v>
      </c>
      <c r="AD149" s="9" t="s">
        <v>29</v>
      </c>
      <c r="AE149" s="9" t="s">
        <v>687</v>
      </c>
      <c r="AF149" s="9" t="s">
        <v>737</v>
      </c>
      <c r="AG149" s="9"/>
    </row>
    <row r="150" s="23" customFormat="1" ht="69.6" spans="1:33">
      <c r="A150" s="29">
        <f>SUBTOTAL(103,$B$6:$B150)*1</f>
        <v>145</v>
      </c>
      <c r="B150" s="29" t="s">
        <v>153</v>
      </c>
      <c r="C150" s="9" t="s">
        <v>766</v>
      </c>
      <c r="D150" s="9" t="s">
        <v>155</v>
      </c>
      <c r="E150" s="9" t="s">
        <v>156</v>
      </c>
      <c r="F150" s="9" t="s">
        <v>157</v>
      </c>
      <c r="G150" s="9" t="s">
        <v>107</v>
      </c>
      <c r="H150" s="9"/>
      <c r="I150" s="9"/>
      <c r="J150" s="9" t="str">
        <f t="shared" si="7"/>
        <v>西江镇全镇脱贫户和监测户住房修缮项目脱贫户和监测户住房室内地面硬化45㎡，修缮墙体开裂48米，屋顶防水697㎡。9</v>
      </c>
      <c r="K150" s="9" t="s">
        <v>767</v>
      </c>
      <c r="L150" s="9" t="s">
        <v>168</v>
      </c>
      <c r="M150" s="9" t="s">
        <v>63</v>
      </c>
      <c r="N150" s="9" t="s">
        <v>160</v>
      </c>
      <c r="O150" s="9">
        <v>8082</v>
      </c>
      <c r="P150" s="9" t="s">
        <v>161</v>
      </c>
      <c r="Q150" s="9" t="s">
        <v>289</v>
      </c>
      <c r="R150" s="9">
        <v>697</v>
      </c>
      <c r="S150" s="9" t="s">
        <v>44</v>
      </c>
      <c r="T150" s="9" t="s">
        <v>93</v>
      </c>
      <c r="U150" s="9" t="s">
        <v>45</v>
      </c>
      <c r="V150" s="9">
        <v>9</v>
      </c>
      <c r="W150" s="9">
        <v>9</v>
      </c>
      <c r="X150" s="9"/>
      <c r="Y150" s="9" t="s">
        <v>768</v>
      </c>
      <c r="Z150" s="38" t="str">
        <f t="shared" si="6"/>
        <v>脱贫户和监测户住房室内地面硬化45㎡，修缮墙体开裂48米，屋顶防水697㎡。</v>
      </c>
      <c r="AA150" s="34">
        <v>14</v>
      </c>
      <c r="AB150" s="34">
        <v>71</v>
      </c>
      <c r="AC150" s="38" t="s">
        <v>164</v>
      </c>
      <c r="AD150" s="9" t="s">
        <v>46</v>
      </c>
      <c r="AE150" s="9" t="s">
        <v>769</v>
      </c>
      <c r="AF150" s="9" t="s">
        <v>218</v>
      </c>
      <c r="AG150" s="9"/>
    </row>
    <row r="151" s="23" customFormat="1" ht="87" spans="1:33">
      <c r="A151" s="29">
        <f>SUBTOTAL(103,$B$6:$B151)*1</f>
        <v>146</v>
      </c>
      <c r="B151" s="29" t="s">
        <v>153</v>
      </c>
      <c r="C151" s="9" t="s">
        <v>770</v>
      </c>
      <c r="D151" s="9" t="s">
        <v>155</v>
      </c>
      <c r="E151" s="9" t="s">
        <v>156</v>
      </c>
      <c r="F151" s="9" t="s">
        <v>157</v>
      </c>
      <c r="G151" s="9" t="s">
        <v>107</v>
      </c>
      <c r="H151" s="9" t="s">
        <v>771</v>
      </c>
      <c r="I151" s="9" t="s">
        <v>208</v>
      </c>
      <c r="J151" s="9" t="str">
        <f t="shared" si="7"/>
        <v>西江镇饼丘村四季果蔬采摘基地配套设施建设项目新建水渠长380米、宽0.8米、高0.8 米，，地面平整440平方米，路面硬化1400平方米等。30</v>
      </c>
      <c r="K151" s="9" t="s">
        <v>772</v>
      </c>
      <c r="L151" s="9" t="s">
        <v>172</v>
      </c>
      <c r="M151" s="9" t="s">
        <v>25</v>
      </c>
      <c r="N151" s="9" t="s">
        <v>160</v>
      </c>
      <c r="O151" s="9">
        <v>8880</v>
      </c>
      <c r="P151" s="9" t="s">
        <v>161</v>
      </c>
      <c r="Q151" s="9" t="s">
        <v>201</v>
      </c>
      <c r="R151" s="9">
        <v>380</v>
      </c>
      <c r="S151" s="9" t="s">
        <v>50</v>
      </c>
      <c r="T151" s="9" t="s">
        <v>90</v>
      </c>
      <c r="U151" s="9" t="s">
        <v>30</v>
      </c>
      <c r="V151" s="9">
        <v>30</v>
      </c>
      <c r="W151" s="9">
        <v>30</v>
      </c>
      <c r="X151" s="9"/>
      <c r="Y151" s="9" t="s">
        <v>773</v>
      </c>
      <c r="Z151" s="38" t="str">
        <f t="shared" si="6"/>
        <v>新建水渠长380米、宽0.8米、高0.8 米，，地面平整440平方米，路面硬化1400平方米等。</v>
      </c>
      <c r="AA151" s="34">
        <v>191</v>
      </c>
      <c r="AB151" s="34">
        <v>974</v>
      </c>
      <c r="AC151" s="38" t="s">
        <v>164</v>
      </c>
      <c r="AD151" s="9" t="s">
        <v>29</v>
      </c>
      <c r="AE151" s="9" t="s">
        <v>774</v>
      </c>
      <c r="AF151" s="9" t="s">
        <v>774</v>
      </c>
      <c r="AG151" s="9"/>
    </row>
    <row r="152" s="23" customFormat="1" ht="87" spans="1:33">
      <c r="A152" s="29">
        <f>SUBTOTAL(103,$B$6:$B152)*1</f>
        <v>147</v>
      </c>
      <c r="B152" s="29" t="s">
        <v>153</v>
      </c>
      <c r="C152" s="9" t="s">
        <v>775</v>
      </c>
      <c r="D152" s="9" t="s">
        <v>155</v>
      </c>
      <c r="E152" s="9" t="s">
        <v>156</v>
      </c>
      <c r="F152" s="9" t="s">
        <v>157</v>
      </c>
      <c r="G152" s="9" t="s">
        <v>107</v>
      </c>
      <c r="H152" s="9" t="s">
        <v>776</v>
      </c>
      <c r="I152" s="9" t="s">
        <v>195</v>
      </c>
      <c r="J152" s="9" t="str">
        <f t="shared" si="7"/>
        <v>西江镇大田村烤烟房建设项目建设烤烟房一处，设烤房6座。47</v>
      </c>
      <c r="K152" s="30" t="s">
        <v>777</v>
      </c>
      <c r="L152" s="9" t="s">
        <v>172</v>
      </c>
      <c r="M152" s="9" t="s">
        <v>25</v>
      </c>
      <c r="N152" s="9" t="s">
        <v>160</v>
      </c>
      <c r="O152" s="9">
        <v>8880</v>
      </c>
      <c r="P152" s="9" t="s">
        <v>161</v>
      </c>
      <c r="Q152" s="9" t="s">
        <v>229</v>
      </c>
      <c r="R152" s="9">
        <v>6</v>
      </c>
      <c r="S152" s="9" t="s">
        <v>27</v>
      </c>
      <c r="T152" s="9" t="s">
        <v>86</v>
      </c>
      <c r="U152" s="9" t="s">
        <v>34</v>
      </c>
      <c r="V152" s="9">
        <v>47</v>
      </c>
      <c r="W152" s="9">
        <v>47</v>
      </c>
      <c r="X152" s="9"/>
      <c r="Y152" s="9" t="s">
        <v>778</v>
      </c>
      <c r="Z152" s="38" t="str">
        <f t="shared" si="6"/>
        <v>建设烤烟房一处，设烤房6座。</v>
      </c>
      <c r="AA152" s="34">
        <v>137</v>
      </c>
      <c r="AB152" s="34">
        <v>682</v>
      </c>
      <c r="AC152" s="38" t="s">
        <v>164</v>
      </c>
      <c r="AD152" s="9" t="s">
        <v>29</v>
      </c>
      <c r="AE152" s="9" t="s">
        <v>779</v>
      </c>
      <c r="AF152" s="9" t="s">
        <v>779</v>
      </c>
      <c r="AG152" s="9"/>
    </row>
    <row r="153" s="23" customFormat="1" ht="69.6" spans="1:33">
      <c r="A153" s="29">
        <f>SUBTOTAL(103,$B$6:$B153)*1</f>
        <v>148</v>
      </c>
      <c r="B153" s="29" t="s">
        <v>153</v>
      </c>
      <c r="C153" s="9" t="s">
        <v>303</v>
      </c>
      <c r="D153" s="9" t="s">
        <v>155</v>
      </c>
      <c r="E153" s="9" t="s">
        <v>156</v>
      </c>
      <c r="F153" s="9" t="s">
        <v>157</v>
      </c>
      <c r="G153" s="9" t="s">
        <v>107</v>
      </c>
      <c r="H153" s="9" t="s">
        <v>776</v>
      </c>
      <c r="I153" s="9" t="s">
        <v>195</v>
      </c>
      <c r="J153" s="9" t="str">
        <f t="shared" si="7"/>
        <v>西江镇大田村人居环境整治项目砖砌墙长100米、宽0.24米、高1.5米，路面硬化200平方米及周边人居环境整治等。6</v>
      </c>
      <c r="K153" s="9" t="s">
        <v>780</v>
      </c>
      <c r="L153" s="4" t="s">
        <v>159</v>
      </c>
      <c r="M153" s="4" t="s">
        <v>69</v>
      </c>
      <c r="N153" s="4" t="s">
        <v>160</v>
      </c>
      <c r="O153" s="4">
        <v>3312</v>
      </c>
      <c r="P153" s="9" t="s">
        <v>161</v>
      </c>
      <c r="Q153" s="9" t="s">
        <v>201</v>
      </c>
      <c r="R153" s="9">
        <v>100</v>
      </c>
      <c r="S153" s="9" t="s">
        <v>50</v>
      </c>
      <c r="T153" s="9" t="s">
        <v>91</v>
      </c>
      <c r="U153" s="9" t="s">
        <v>51</v>
      </c>
      <c r="V153" s="9">
        <v>6</v>
      </c>
      <c r="W153" s="9">
        <v>6</v>
      </c>
      <c r="X153" s="9"/>
      <c r="Y153" s="9" t="s">
        <v>781</v>
      </c>
      <c r="Z153" s="38" t="str">
        <f t="shared" si="6"/>
        <v>砖砌墙长100米、宽0.24米、高1.5米，路面硬化200平方米及周边人居环境整治等。</v>
      </c>
      <c r="AA153" s="34">
        <v>36</v>
      </c>
      <c r="AB153" s="34">
        <v>182</v>
      </c>
      <c r="AC153" s="38" t="s">
        <v>164</v>
      </c>
      <c r="AD153" s="9" t="s">
        <v>29</v>
      </c>
      <c r="AE153" s="9" t="s">
        <v>779</v>
      </c>
      <c r="AF153" s="9" t="s">
        <v>779</v>
      </c>
      <c r="AG153" s="9"/>
    </row>
    <row r="154" s="23" customFormat="1" ht="69.6" spans="1:33">
      <c r="A154" s="29">
        <f>SUBTOTAL(103,$B$6:$B154)*1</f>
        <v>149</v>
      </c>
      <c r="B154" s="29" t="s">
        <v>153</v>
      </c>
      <c r="C154" s="9" t="s">
        <v>775</v>
      </c>
      <c r="D154" s="9" t="s">
        <v>155</v>
      </c>
      <c r="E154" s="9" t="s">
        <v>156</v>
      </c>
      <c r="F154" s="9" t="s">
        <v>157</v>
      </c>
      <c r="G154" s="9" t="s">
        <v>107</v>
      </c>
      <c r="H154" s="9" t="s">
        <v>782</v>
      </c>
      <c r="I154" s="9" t="s">
        <v>195</v>
      </c>
      <c r="J154" s="9" t="str">
        <f t="shared" si="7"/>
        <v>西江镇河背村烤烟房建设项目建设烤烟房一处，设烤房6座。47</v>
      </c>
      <c r="K154" s="30" t="s">
        <v>777</v>
      </c>
      <c r="L154" s="9" t="s">
        <v>172</v>
      </c>
      <c r="M154" s="9" t="s">
        <v>25</v>
      </c>
      <c r="N154" s="9" t="s">
        <v>160</v>
      </c>
      <c r="O154" s="9">
        <v>8880</v>
      </c>
      <c r="P154" s="9" t="s">
        <v>161</v>
      </c>
      <c r="Q154" s="9" t="s">
        <v>229</v>
      </c>
      <c r="R154" s="9">
        <v>6</v>
      </c>
      <c r="S154" s="9" t="s">
        <v>27</v>
      </c>
      <c r="T154" s="9" t="s">
        <v>86</v>
      </c>
      <c r="U154" s="9" t="s">
        <v>34</v>
      </c>
      <c r="V154" s="9">
        <v>47</v>
      </c>
      <c r="W154" s="9">
        <v>47</v>
      </c>
      <c r="X154" s="9"/>
      <c r="Y154" s="9" t="s">
        <v>783</v>
      </c>
      <c r="Z154" s="38" t="str">
        <f t="shared" si="6"/>
        <v>建设烤烟房一处，设烤房6座。</v>
      </c>
      <c r="AA154" s="34">
        <v>27</v>
      </c>
      <c r="AB154" s="34">
        <v>131</v>
      </c>
      <c r="AC154" s="38" t="s">
        <v>164</v>
      </c>
      <c r="AD154" s="9" t="s">
        <v>29</v>
      </c>
      <c r="AE154" s="9" t="s">
        <v>784</v>
      </c>
      <c r="AF154" s="9" t="s">
        <v>784</v>
      </c>
      <c r="AG154" s="9"/>
    </row>
    <row r="155" s="23" customFormat="1" ht="69.6" spans="1:33">
      <c r="A155" s="29">
        <f>SUBTOTAL(103,$B$6:$B155)*1</f>
        <v>150</v>
      </c>
      <c r="B155" s="29" t="s">
        <v>153</v>
      </c>
      <c r="C155" s="9" t="s">
        <v>785</v>
      </c>
      <c r="D155" s="9" t="s">
        <v>155</v>
      </c>
      <c r="E155" s="9" t="s">
        <v>185</v>
      </c>
      <c r="F155" s="9" t="s">
        <v>157</v>
      </c>
      <c r="G155" s="9" t="s">
        <v>107</v>
      </c>
      <c r="H155" s="9" t="s">
        <v>782</v>
      </c>
      <c r="I155" s="9" t="s">
        <v>195</v>
      </c>
      <c r="J155" s="9" t="str">
        <f t="shared" si="7"/>
        <v>西江镇河背村大屋家小组人居环境整治项目余坪硬化960平方米，新建排水排污沟160米，挡土墙50米。16</v>
      </c>
      <c r="K155" s="9" t="s">
        <v>786</v>
      </c>
      <c r="L155" s="9" t="s">
        <v>168</v>
      </c>
      <c r="M155" s="9" t="s">
        <v>63</v>
      </c>
      <c r="N155" s="9" t="s">
        <v>160</v>
      </c>
      <c r="O155" s="9">
        <v>8082</v>
      </c>
      <c r="P155" s="9" t="s">
        <v>161</v>
      </c>
      <c r="Q155" s="9" t="s">
        <v>319</v>
      </c>
      <c r="R155" s="9">
        <v>960</v>
      </c>
      <c r="S155" s="9" t="s">
        <v>50</v>
      </c>
      <c r="T155" s="9" t="s">
        <v>91</v>
      </c>
      <c r="U155" s="9" t="s">
        <v>51</v>
      </c>
      <c r="V155" s="9">
        <v>16</v>
      </c>
      <c r="W155" s="9">
        <v>16</v>
      </c>
      <c r="X155" s="9"/>
      <c r="Y155" s="9" t="s">
        <v>525</v>
      </c>
      <c r="Z155" s="38" t="str">
        <f t="shared" si="6"/>
        <v>余坪硬化960平方米，新建排水排污沟160米，挡土墙50米。</v>
      </c>
      <c r="AA155" s="34">
        <v>65</v>
      </c>
      <c r="AB155" s="34">
        <v>338</v>
      </c>
      <c r="AC155" s="38" t="s">
        <v>164</v>
      </c>
      <c r="AD155" s="9" t="s">
        <v>29</v>
      </c>
      <c r="AE155" s="9" t="s">
        <v>784</v>
      </c>
      <c r="AF155" s="9" t="s">
        <v>784</v>
      </c>
      <c r="AG155" s="9"/>
    </row>
    <row r="156" s="23" customFormat="1" ht="139.2" spans="1:33">
      <c r="A156" s="29">
        <f>SUBTOTAL(103,$B$6:$B156)*1</f>
        <v>151</v>
      </c>
      <c r="B156" s="29" t="s">
        <v>153</v>
      </c>
      <c r="C156" s="9" t="s">
        <v>787</v>
      </c>
      <c r="D156" s="9" t="s">
        <v>155</v>
      </c>
      <c r="E156" s="9" t="s">
        <v>185</v>
      </c>
      <c r="F156" s="9" t="s">
        <v>157</v>
      </c>
      <c r="G156" s="9" t="s">
        <v>107</v>
      </c>
      <c r="H156" s="9" t="s">
        <v>782</v>
      </c>
      <c r="I156" s="9" t="s">
        <v>195</v>
      </c>
      <c r="J156" s="9" t="str">
        <f t="shared" si="7"/>
        <v>西江镇河背村河背村灌溉水利设施建设项目禾坪脑灌溉水渠建设330m*40cm*40cm，拦水陂1座；上屋子公路建设40m*3m*15cm，排水沟64m*30cm*30cm，围墙27m；沿潭背灌溉水渠建设:305m*60cm*60cm，270m*40cm*40cm等。27</v>
      </c>
      <c r="K156" s="9" t="s">
        <v>788</v>
      </c>
      <c r="L156" s="9" t="s">
        <v>168</v>
      </c>
      <c r="M156" s="9" t="s">
        <v>63</v>
      </c>
      <c r="N156" s="9" t="s">
        <v>160</v>
      </c>
      <c r="O156" s="9">
        <v>8082</v>
      </c>
      <c r="P156" s="9" t="s">
        <v>161</v>
      </c>
      <c r="Q156" s="9" t="s">
        <v>201</v>
      </c>
      <c r="R156" s="9">
        <v>969</v>
      </c>
      <c r="S156" s="9" t="s">
        <v>50</v>
      </c>
      <c r="T156" s="9" t="s">
        <v>90</v>
      </c>
      <c r="U156" s="9" t="s">
        <v>58</v>
      </c>
      <c r="V156" s="9">
        <v>27</v>
      </c>
      <c r="W156" s="9">
        <v>27</v>
      </c>
      <c r="X156" s="9"/>
      <c r="Y156" s="9" t="s">
        <v>789</v>
      </c>
      <c r="Z156" s="38" t="str">
        <f t="shared" si="6"/>
        <v>禾坪脑灌溉水渠建设330m*40cm*40cm，拦水陂1座；上屋子公路建设40m*3m*15cm，排水沟64m*30cm*30cm，围墙27m；沿潭背灌溉水渠建设:305m*60cm*60cm，270m*40cm*40cm等。</v>
      </c>
      <c r="AA156" s="34">
        <v>106</v>
      </c>
      <c r="AB156" s="34">
        <v>551</v>
      </c>
      <c r="AC156" s="38" t="s">
        <v>164</v>
      </c>
      <c r="AD156" s="9" t="s">
        <v>29</v>
      </c>
      <c r="AE156" s="9" t="s">
        <v>784</v>
      </c>
      <c r="AF156" s="9" t="s">
        <v>784</v>
      </c>
      <c r="AG156" s="9"/>
    </row>
    <row r="157" s="23" customFormat="1" ht="104.4" spans="1:33">
      <c r="A157" s="29">
        <f>SUBTOTAL(103,$B$6:$B157)*1</f>
        <v>152</v>
      </c>
      <c r="B157" s="29" t="s">
        <v>153</v>
      </c>
      <c r="C157" s="9" t="s">
        <v>790</v>
      </c>
      <c r="D157" s="9" t="s">
        <v>155</v>
      </c>
      <c r="E157" s="9" t="s">
        <v>156</v>
      </c>
      <c r="F157" s="9" t="s">
        <v>157</v>
      </c>
      <c r="G157" s="9" t="s">
        <v>107</v>
      </c>
      <c r="H157" s="9" t="s">
        <v>791</v>
      </c>
      <c r="I157" s="9" t="s">
        <v>208</v>
      </c>
      <c r="J157" s="9" t="str">
        <f t="shared" si="7"/>
        <v>西江镇见潭村白石垇人居环境整治1.新建片石挡土墙长95m*宽1.85m*高3m。2.基础现浇砼110m³，浆砌片石挡土墙长45m*宽1.5m*高2.2m，水泥长200m*高1.1m等。47</v>
      </c>
      <c r="K157" s="9" t="s">
        <v>792</v>
      </c>
      <c r="L157" s="9" t="s">
        <v>172</v>
      </c>
      <c r="M157" s="9" t="s">
        <v>25</v>
      </c>
      <c r="N157" s="9" t="s">
        <v>160</v>
      </c>
      <c r="O157" s="9">
        <v>8880</v>
      </c>
      <c r="P157" s="9" t="s">
        <v>161</v>
      </c>
      <c r="Q157" s="9" t="s">
        <v>201</v>
      </c>
      <c r="R157" s="9">
        <v>95</v>
      </c>
      <c r="S157" s="9" t="s">
        <v>50</v>
      </c>
      <c r="T157" s="9" t="s">
        <v>91</v>
      </c>
      <c r="U157" s="9" t="s">
        <v>51</v>
      </c>
      <c r="V157" s="9">
        <v>47</v>
      </c>
      <c r="W157" s="9">
        <v>47</v>
      </c>
      <c r="X157" s="9"/>
      <c r="Y157" s="9" t="s">
        <v>793</v>
      </c>
      <c r="Z157" s="38" t="str">
        <f t="shared" si="6"/>
        <v>1.新建片石挡土墙长95m*宽1.85m*高3m。2.基础现浇砼110m³，浆砌片石挡土墙长45m*宽1.5m*高2.2m，水泥长200m*高1.1m等。</v>
      </c>
      <c r="AA157" s="34">
        <v>186</v>
      </c>
      <c r="AB157" s="34">
        <v>896</v>
      </c>
      <c r="AC157" s="38" t="s">
        <v>164</v>
      </c>
      <c r="AD157" s="9" t="s">
        <v>29</v>
      </c>
      <c r="AE157" s="9" t="s">
        <v>794</v>
      </c>
      <c r="AF157" s="9" t="s">
        <v>794</v>
      </c>
      <c r="AG157" s="9"/>
    </row>
    <row r="158" s="23" customFormat="1" ht="104.4" spans="1:33">
      <c r="A158" s="29">
        <f>SUBTOTAL(103,$B$6:$B158)*1</f>
        <v>153</v>
      </c>
      <c r="B158" s="29" t="s">
        <v>153</v>
      </c>
      <c r="C158" s="9" t="s">
        <v>795</v>
      </c>
      <c r="D158" s="9" t="s">
        <v>155</v>
      </c>
      <c r="E158" s="9" t="s">
        <v>156</v>
      </c>
      <c r="F158" s="9" t="s">
        <v>157</v>
      </c>
      <c r="G158" s="9" t="s">
        <v>107</v>
      </c>
      <c r="H158" s="9" t="s">
        <v>796</v>
      </c>
      <c r="I158" s="9" t="s">
        <v>246</v>
      </c>
      <c r="J158" s="9" t="str">
        <f t="shared" si="7"/>
        <v>西江镇南山村月形子人居环境整治新建月形子河堤挡土墙360米，简易桥梁1座长4米、宽3.5米，水坡1座宽5米、高1.7米，路面硬化长200米、宽3.5米、厚0.18米及周边环境整治等。33</v>
      </c>
      <c r="K158" s="9" t="s">
        <v>797</v>
      </c>
      <c r="L158" s="9" t="s">
        <v>168</v>
      </c>
      <c r="M158" s="9" t="s">
        <v>63</v>
      </c>
      <c r="N158" s="9" t="s">
        <v>160</v>
      </c>
      <c r="O158" s="9">
        <v>8082</v>
      </c>
      <c r="P158" s="9" t="s">
        <v>161</v>
      </c>
      <c r="Q158" s="9" t="s">
        <v>201</v>
      </c>
      <c r="R158" s="9">
        <v>360</v>
      </c>
      <c r="S158" s="9" t="s">
        <v>50</v>
      </c>
      <c r="T158" s="9" t="s">
        <v>91</v>
      </c>
      <c r="U158" s="9" t="s">
        <v>51</v>
      </c>
      <c r="V158" s="9">
        <v>33</v>
      </c>
      <c r="W158" s="9">
        <v>33</v>
      </c>
      <c r="X158" s="9"/>
      <c r="Y158" s="9" t="s">
        <v>798</v>
      </c>
      <c r="Z158" s="38" t="str">
        <f t="shared" si="6"/>
        <v>新建月形子河堤挡土墙360米，简易桥梁1座长4米、宽3.5米，水坡1座宽5米、高1.7米，路面硬化长200米、宽3.5米、厚0.18米及周边环境整治等。</v>
      </c>
      <c r="AA158" s="34">
        <v>46</v>
      </c>
      <c r="AB158" s="34">
        <v>265</v>
      </c>
      <c r="AC158" s="38" t="s">
        <v>164</v>
      </c>
      <c r="AD158" s="9" t="s">
        <v>29</v>
      </c>
      <c r="AE158" s="9" t="s">
        <v>799</v>
      </c>
      <c r="AF158" s="9" t="s">
        <v>799</v>
      </c>
      <c r="AG158" s="9"/>
    </row>
    <row r="159" s="23" customFormat="1" ht="243.6" spans="1:33">
      <c r="A159" s="29">
        <f>SUBTOTAL(103,$B$6:$B159)*1</f>
        <v>154</v>
      </c>
      <c r="B159" s="29" t="s">
        <v>153</v>
      </c>
      <c r="C159" s="9" t="s">
        <v>800</v>
      </c>
      <c r="D159" s="9" t="s">
        <v>155</v>
      </c>
      <c r="E159" s="9" t="s">
        <v>156</v>
      </c>
      <c r="F159" s="9" t="s">
        <v>157</v>
      </c>
      <c r="G159" s="9" t="s">
        <v>107</v>
      </c>
      <c r="H159" s="9" t="s">
        <v>801</v>
      </c>
      <c r="I159" s="9"/>
      <c r="J159" s="9" t="str">
        <f t="shared" si="7"/>
        <v>西江镇南星村、坝子村、石门村、千工村、莲石村、红星村、湾兴村撂荒耕地复垦项目（一）南星村撂荒耕地复垦50亩，坝子村撂荒耕地复垦34.4亩，石门村撂荒耕地复垦244.7亩，千工村撂荒耕地复垦105亩，莲石村撂荒耕地复垦149亩，红星村撂荒耕地复垦18.5亩，湾兴村撂荒耕地复垦20亩。28.8</v>
      </c>
      <c r="K159" s="9" t="s">
        <v>802</v>
      </c>
      <c r="L159" s="9" t="s">
        <v>159</v>
      </c>
      <c r="M159" s="9" t="s">
        <v>69</v>
      </c>
      <c r="N159" s="9" t="s">
        <v>160</v>
      </c>
      <c r="O159" s="9">
        <v>3312</v>
      </c>
      <c r="P159" s="9" t="s">
        <v>161</v>
      </c>
      <c r="Q159" s="9" t="s">
        <v>222</v>
      </c>
      <c r="R159" s="9">
        <v>621.6</v>
      </c>
      <c r="S159" s="9" t="s">
        <v>27</v>
      </c>
      <c r="T159" s="9" t="s">
        <v>85</v>
      </c>
      <c r="U159" s="9" t="s">
        <v>43</v>
      </c>
      <c r="V159" s="9">
        <v>28.8</v>
      </c>
      <c r="W159" s="9">
        <v>28.8</v>
      </c>
      <c r="X159" s="9"/>
      <c r="Y159" s="9" t="s">
        <v>803</v>
      </c>
      <c r="Z159" s="38" t="str">
        <f t="shared" si="6"/>
        <v>南星村撂荒耕地复垦50亩，坝子村撂荒耕地复垦34.4亩，石门村撂荒耕地复垦244.7亩，千工村撂荒耕地复垦105亩，莲石村撂荒耕地复垦149亩，红星村撂荒耕地复垦18.5亩，湾兴村撂荒耕地复垦20亩。</v>
      </c>
      <c r="AA159" s="34">
        <v>317</v>
      </c>
      <c r="AB159" s="34">
        <v>1584</v>
      </c>
      <c r="AC159" s="38" t="s">
        <v>164</v>
      </c>
      <c r="AD159" s="9" t="s">
        <v>29</v>
      </c>
      <c r="AE159" s="9" t="s">
        <v>769</v>
      </c>
      <c r="AF159" s="9" t="s">
        <v>804</v>
      </c>
      <c r="AG159" s="9"/>
    </row>
    <row r="160" s="23" customFormat="1" ht="69.6" spans="1:33">
      <c r="A160" s="29">
        <f>SUBTOTAL(103,$B$6:$B160)*1</f>
        <v>155</v>
      </c>
      <c r="B160" s="29" t="s">
        <v>153</v>
      </c>
      <c r="C160" s="9" t="s">
        <v>775</v>
      </c>
      <c r="D160" s="9" t="s">
        <v>155</v>
      </c>
      <c r="E160" s="9" t="s">
        <v>156</v>
      </c>
      <c r="F160" s="9" t="s">
        <v>157</v>
      </c>
      <c r="G160" s="9" t="s">
        <v>107</v>
      </c>
      <c r="H160" s="9" t="s">
        <v>805</v>
      </c>
      <c r="I160" s="9" t="s">
        <v>195</v>
      </c>
      <c r="J160" s="9" t="str">
        <f t="shared" si="7"/>
        <v>西江镇牛睡村烤烟房建设项目建设烤烟房一处，设烤房6座。47</v>
      </c>
      <c r="K160" s="30" t="s">
        <v>777</v>
      </c>
      <c r="L160" s="9" t="s">
        <v>172</v>
      </c>
      <c r="M160" s="9" t="s">
        <v>25</v>
      </c>
      <c r="N160" s="9" t="s">
        <v>160</v>
      </c>
      <c r="O160" s="9">
        <v>8880</v>
      </c>
      <c r="P160" s="9" t="s">
        <v>161</v>
      </c>
      <c r="Q160" s="9" t="s">
        <v>229</v>
      </c>
      <c r="R160" s="9">
        <v>6</v>
      </c>
      <c r="S160" s="9" t="s">
        <v>27</v>
      </c>
      <c r="T160" s="9" t="s">
        <v>86</v>
      </c>
      <c r="U160" s="9" t="s">
        <v>34</v>
      </c>
      <c r="V160" s="9">
        <v>47</v>
      </c>
      <c r="W160" s="9">
        <v>47</v>
      </c>
      <c r="X160" s="9"/>
      <c r="Y160" s="9" t="s">
        <v>806</v>
      </c>
      <c r="Z160" s="38" t="str">
        <f t="shared" si="6"/>
        <v>建设烤烟房一处，设烤房6座。</v>
      </c>
      <c r="AA160" s="34">
        <v>25</v>
      </c>
      <c r="AB160" s="34">
        <v>122</v>
      </c>
      <c r="AC160" s="38" t="s">
        <v>164</v>
      </c>
      <c r="AD160" s="9" t="s">
        <v>29</v>
      </c>
      <c r="AE160" s="9" t="s">
        <v>807</v>
      </c>
      <c r="AF160" s="9" t="s">
        <v>807</v>
      </c>
      <c r="AG160" s="9"/>
    </row>
    <row r="161" s="23" customFormat="1" ht="69.6" spans="1:33">
      <c r="A161" s="29">
        <f>SUBTOTAL(103,$B$6:$B161)*1</f>
        <v>156</v>
      </c>
      <c r="B161" s="29" t="s">
        <v>153</v>
      </c>
      <c r="C161" s="9" t="s">
        <v>775</v>
      </c>
      <c r="D161" s="9" t="s">
        <v>155</v>
      </c>
      <c r="E161" s="9" t="s">
        <v>156</v>
      </c>
      <c r="F161" s="9" t="s">
        <v>157</v>
      </c>
      <c r="G161" s="9" t="s">
        <v>107</v>
      </c>
      <c r="H161" s="9" t="s">
        <v>805</v>
      </c>
      <c r="I161" s="9" t="s">
        <v>195</v>
      </c>
      <c r="J161" s="9" t="str">
        <f t="shared" si="7"/>
        <v>西江镇牛睡村烤烟房建设项目建设烤烟房一处，设烤房3座，搭建工作棚1个76平方米，硬化路面长100米、宽3.5米、厚0.18米。28</v>
      </c>
      <c r="K161" s="30" t="s">
        <v>808</v>
      </c>
      <c r="L161" s="9" t="s">
        <v>172</v>
      </c>
      <c r="M161" s="9" t="s">
        <v>25</v>
      </c>
      <c r="N161" s="9" t="s">
        <v>160</v>
      </c>
      <c r="O161" s="9">
        <v>8880</v>
      </c>
      <c r="P161" s="9" t="s">
        <v>161</v>
      </c>
      <c r="Q161" s="9" t="s">
        <v>229</v>
      </c>
      <c r="R161" s="9">
        <v>3</v>
      </c>
      <c r="S161" s="9" t="s">
        <v>27</v>
      </c>
      <c r="T161" s="9" t="s">
        <v>86</v>
      </c>
      <c r="U161" s="9" t="s">
        <v>34</v>
      </c>
      <c r="V161" s="9">
        <v>28</v>
      </c>
      <c r="W161" s="9">
        <v>28</v>
      </c>
      <c r="X161" s="9"/>
      <c r="Y161" s="9" t="s">
        <v>809</v>
      </c>
      <c r="Z161" s="38" t="str">
        <f t="shared" si="6"/>
        <v>建设烤烟房一处，设烤房3座，搭建工作棚1个76平方米，硬化路面长100米、宽3.5米、厚0.18米。</v>
      </c>
      <c r="AA161" s="34">
        <v>316</v>
      </c>
      <c r="AB161" s="34">
        <v>1409</v>
      </c>
      <c r="AC161" s="38" t="s">
        <v>164</v>
      </c>
      <c r="AD161" s="9" t="s">
        <v>29</v>
      </c>
      <c r="AE161" s="9" t="s">
        <v>807</v>
      </c>
      <c r="AF161" s="9" t="s">
        <v>807</v>
      </c>
      <c r="AG161" s="9"/>
    </row>
    <row r="162" s="23" customFormat="1" ht="87" spans="1:33">
      <c r="A162" s="29">
        <f>SUBTOTAL(103,$B$6:$B162)*1</f>
        <v>157</v>
      </c>
      <c r="B162" s="29" t="s">
        <v>153</v>
      </c>
      <c r="C162" s="9" t="s">
        <v>810</v>
      </c>
      <c r="D162" s="9" t="s">
        <v>155</v>
      </c>
      <c r="E162" s="9" t="s">
        <v>185</v>
      </c>
      <c r="F162" s="9" t="s">
        <v>157</v>
      </c>
      <c r="G162" s="9" t="s">
        <v>107</v>
      </c>
      <c r="H162" s="9" t="s">
        <v>811</v>
      </c>
      <c r="I162" s="9" t="s">
        <v>246</v>
      </c>
      <c r="J162" s="9" t="str">
        <f t="shared" si="7"/>
        <v>西江镇千工村西江镇贝贝小南瓜示范基地基础设施改造提升20亩贝贝小南瓜示范基地新建灌排水沟渠管道1600米，机耕道修复700米，新建采后处理场地1个等。49</v>
      </c>
      <c r="K162" s="9" t="s">
        <v>812</v>
      </c>
      <c r="L162" s="9" t="s">
        <v>188</v>
      </c>
      <c r="M162" s="9" t="s">
        <v>75</v>
      </c>
      <c r="N162" s="9" t="s">
        <v>160</v>
      </c>
      <c r="O162" s="9">
        <v>1579.04</v>
      </c>
      <c r="P162" s="9" t="s">
        <v>161</v>
      </c>
      <c r="Q162" s="9" t="s">
        <v>201</v>
      </c>
      <c r="R162" s="9">
        <v>1600</v>
      </c>
      <c r="S162" s="9" t="s">
        <v>27</v>
      </c>
      <c r="T162" s="9" t="s">
        <v>85</v>
      </c>
      <c r="U162" s="9" t="s">
        <v>43</v>
      </c>
      <c r="V162" s="9">
        <v>49</v>
      </c>
      <c r="W162" s="9">
        <v>49</v>
      </c>
      <c r="X162" s="9"/>
      <c r="Y162" s="9" t="s">
        <v>813</v>
      </c>
      <c r="Z162" s="38" t="str">
        <f t="shared" si="6"/>
        <v>20亩贝贝小南瓜示范基地新建灌排水沟渠管道1600米，机耕道修复700米，新建采后处理场地1个等。</v>
      </c>
      <c r="AA162" s="34">
        <v>245</v>
      </c>
      <c r="AB162" s="34">
        <v>1023</v>
      </c>
      <c r="AC162" s="38" t="s">
        <v>164</v>
      </c>
      <c r="AD162" s="9" t="s">
        <v>29</v>
      </c>
      <c r="AE162" s="9" t="s">
        <v>769</v>
      </c>
      <c r="AF162" s="9" t="s">
        <v>814</v>
      </c>
      <c r="AG162" s="9"/>
    </row>
    <row r="163" s="23" customFormat="1" ht="87" spans="1:33">
      <c r="A163" s="29">
        <f>SUBTOTAL(103,$B$6:$B163)*1</f>
        <v>158</v>
      </c>
      <c r="B163" s="29" t="s">
        <v>153</v>
      </c>
      <c r="C163" s="9" t="s">
        <v>416</v>
      </c>
      <c r="D163" s="9" t="s">
        <v>155</v>
      </c>
      <c r="E163" s="9" t="s">
        <v>156</v>
      </c>
      <c r="F163" s="9" t="s">
        <v>157</v>
      </c>
      <c r="G163" s="9" t="s">
        <v>107</v>
      </c>
      <c r="H163" s="9" t="s">
        <v>815</v>
      </c>
      <c r="I163" s="9" t="s">
        <v>195</v>
      </c>
      <c r="J163" s="9" t="str">
        <f t="shared" si="7"/>
        <v>西江镇钦龙村烤烟房维修项目维修烤烟房操作棚650平方米，更换生物燃料机9台、发电机6台，建造炉膛7座、挂烟梁6座，添置散热器2台。25</v>
      </c>
      <c r="K163" s="30" t="s">
        <v>816</v>
      </c>
      <c r="L163" s="9" t="s">
        <v>172</v>
      </c>
      <c r="M163" s="9" t="s">
        <v>25</v>
      </c>
      <c r="N163" s="9" t="s">
        <v>160</v>
      </c>
      <c r="O163" s="9">
        <v>8880</v>
      </c>
      <c r="P163" s="9" t="s">
        <v>161</v>
      </c>
      <c r="Q163" s="9" t="s">
        <v>319</v>
      </c>
      <c r="R163" s="9">
        <v>650</v>
      </c>
      <c r="S163" s="9" t="s">
        <v>27</v>
      </c>
      <c r="T163" s="9" t="s">
        <v>86</v>
      </c>
      <c r="U163" s="9" t="s">
        <v>34</v>
      </c>
      <c r="V163" s="9">
        <v>25</v>
      </c>
      <c r="W163" s="9">
        <v>25</v>
      </c>
      <c r="X163" s="9"/>
      <c r="Y163" s="9" t="s">
        <v>817</v>
      </c>
      <c r="Z163" s="38" t="str">
        <f t="shared" si="6"/>
        <v>维修烤烟房操作棚650平方米，更换生物燃料机9台、发电机6台，建造炉膛7座、挂烟梁6座，添置散热器2台。</v>
      </c>
      <c r="AA163" s="34">
        <v>22</v>
      </c>
      <c r="AB163" s="34">
        <v>113</v>
      </c>
      <c r="AC163" s="38" t="s">
        <v>164</v>
      </c>
      <c r="AD163" s="9" t="s">
        <v>29</v>
      </c>
      <c r="AE163" s="9" t="s">
        <v>818</v>
      </c>
      <c r="AF163" s="9" t="s">
        <v>818</v>
      </c>
      <c r="AG163" s="9"/>
    </row>
    <row r="164" s="23" customFormat="1" ht="87" spans="1:33">
      <c r="A164" s="29">
        <f>SUBTOTAL(103,$B$6:$B164)*1</f>
        <v>159</v>
      </c>
      <c r="B164" s="29" t="s">
        <v>153</v>
      </c>
      <c r="C164" s="9" t="s">
        <v>819</v>
      </c>
      <c r="D164" s="9" t="s">
        <v>155</v>
      </c>
      <c r="E164" s="9" t="s">
        <v>156</v>
      </c>
      <c r="F164" s="9" t="s">
        <v>157</v>
      </c>
      <c r="G164" s="9" t="s">
        <v>107</v>
      </c>
      <c r="H164" s="9" t="s">
        <v>815</v>
      </c>
      <c r="I164" s="9" t="s">
        <v>195</v>
      </c>
      <c r="J164" s="9" t="str">
        <f t="shared" si="7"/>
        <v>西江镇钦龙村蔬菜产业基地设施建设20亩蔬菜产业基地新建石子头、水西坝、堆子脑泵站房3座，安装农田灌溉水管2000米*0.16米。39</v>
      </c>
      <c r="K164" s="9" t="s">
        <v>820</v>
      </c>
      <c r="L164" s="9" t="s">
        <v>168</v>
      </c>
      <c r="M164" s="9" t="s">
        <v>73</v>
      </c>
      <c r="N164" s="9" t="s">
        <v>160</v>
      </c>
      <c r="O164" s="9">
        <v>823</v>
      </c>
      <c r="P164" s="9" t="s">
        <v>161</v>
      </c>
      <c r="Q164" s="9" t="s">
        <v>229</v>
      </c>
      <c r="R164" s="9">
        <v>3</v>
      </c>
      <c r="S164" s="9" t="s">
        <v>27</v>
      </c>
      <c r="T164" s="9" t="s">
        <v>85</v>
      </c>
      <c r="U164" s="9" t="s">
        <v>43</v>
      </c>
      <c r="V164" s="9">
        <v>39</v>
      </c>
      <c r="W164" s="9">
        <v>39</v>
      </c>
      <c r="X164" s="9"/>
      <c r="Y164" s="9" t="s">
        <v>821</v>
      </c>
      <c r="Z164" s="38" t="str">
        <f t="shared" si="6"/>
        <v>20亩蔬菜产业基地新建石子头、水西坝、堆子脑泵站房3座，安装农田灌溉水管2000米*0.16米。</v>
      </c>
      <c r="AA164" s="34">
        <v>286</v>
      </c>
      <c r="AB164" s="34">
        <v>1121</v>
      </c>
      <c r="AC164" s="38" t="s">
        <v>164</v>
      </c>
      <c r="AD164" s="9" t="s">
        <v>29</v>
      </c>
      <c r="AE164" s="9" t="s">
        <v>818</v>
      </c>
      <c r="AF164" s="9" t="s">
        <v>818</v>
      </c>
      <c r="AG164" s="9"/>
    </row>
    <row r="165" s="23" customFormat="1" ht="104.4" spans="1:33">
      <c r="A165" s="29">
        <f>SUBTOTAL(103,$B$6:$B165)*1</f>
        <v>160</v>
      </c>
      <c r="B165" s="29" t="s">
        <v>153</v>
      </c>
      <c r="C165" s="9" t="s">
        <v>822</v>
      </c>
      <c r="D165" s="9" t="s">
        <v>155</v>
      </c>
      <c r="E165" s="9" t="s">
        <v>156</v>
      </c>
      <c r="F165" s="9" t="s">
        <v>157</v>
      </c>
      <c r="G165" s="9" t="s">
        <v>107</v>
      </c>
      <c r="H165" s="9" t="s">
        <v>815</v>
      </c>
      <c r="I165" s="9" t="s">
        <v>195</v>
      </c>
      <c r="J165" s="9" t="str">
        <f t="shared" si="7"/>
        <v>西江镇钦龙村松山背至野猪坪道路项目改建公路1.7公里，新建排水沟280米，箱涵桥长10米，破除老旧破损水泥路面8000平方米。220</v>
      </c>
      <c r="K165" s="9" t="s">
        <v>823</v>
      </c>
      <c r="L165" s="9" t="s">
        <v>172</v>
      </c>
      <c r="M165" s="9" t="s">
        <v>288</v>
      </c>
      <c r="N165" s="9" t="s">
        <v>824</v>
      </c>
      <c r="O165" s="9">
        <v>220</v>
      </c>
      <c r="P165" s="9" t="s">
        <v>161</v>
      </c>
      <c r="Q165" s="9" t="s">
        <v>546</v>
      </c>
      <c r="R165" s="9">
        <v>1.7</v>
      </c>
      <c r="S165" s="9" t="s">
        <v>50</v>
      </c>
      <c r="T165" s="9" t="s">
        <v>90</v>
      </c>
      <c r="U165" s="9" t="s">
        <v>52</v>
      </c>
      <c r="V165" s="9">
        <v>220</v>
      </c>
      <c r="W165" s="9">
        <v>220</v>
      </c>
      <c r="X165" s="9"/>
      <c r="Y165" s="9" t="s">
        <v>825</v>
      </c>
      <c r="Z165" s="38" t="str">
        <f t="shared" si="6"/>
        <v>改建公路1.7公里，新建排水沟280米，箱涵桥长10米，破除老旧破损水泥路面8000平方米。</v>
      </c>
      <c r="AA165" s="34">
        <v>123</v>
      </c>
      <c r="AB165" s="34">
        <v>555</v>
      </c>
      <c r="AC165" s="38" t="s">
        <v>164</v>
      </c>
      <c r="AD165" s="9" t="s">
        <v>33</v>
      </c>
      <c r="AE165" s="9" t="s">
        <v>769</v>
      </c>
      <c r="AF165" s="9" t="s">
        <v>818</v>
      </c>
      <c r="AG165" s="9"/>
    </row>
    <row r="166" s="23" customFormat="1" ht="87" spans="1:33">
      <c r="A166" s="29">
        <f>SUBTOTAL(103,$B$6:$B166)*1</f>
        <v>161</v>
      </c>
      <c r="B166" s="29" t="s">
        <v>153</v>
      </c>
      <c r="C166" s="9" t="s">
        <v>826</v>
      </c>
      <c r="D166" s="9" t="s">
        <v>155</v>
      </c>
      <c r="E166" s="9" t="s">
        <v>156</v>
      </c>
      <c r="F166" s="9" t="s">
        <v>157</v>
      </c>
      <c r="G166" s="9" t="s">
        <v>107</v>
      </c>
      <c r="H166" s="9" t="s">
        <v>827</v>
      </c>
      <c r="I166" s="9" t="s">
        <v>208</v>
      </c>
      <c r="J166" s="9" t="str">
        <f t="shared" si="7"/>
        <v>西江镇石迳村白莲基地设施建设修复基地灌溉水渠长1200m*0.4m*0.4m，开挖土渠2000m*0.4m*0.4m。30</v>
      </c>
      <c r="K166" s="9" t="s">
        <v>828</v>
      </c>
      <c r="L166" s="9" t="s">
        <v>227</v>
      </c>
      <c r="M166" s="9" t="s">
        <v>67</v>
      </c>
      <c r="N166" s="9" t="s">
        <v>228</v>
      </c>
      <c r="O166" s="9">
        <v>307.875</v>
      </c>
      <c r="P166" s="9" t="s">
        <v>161</v>
      </c>
      <c r="Q166" s="9" t="s">
        <v>201</v>
      </c>
      <c r="R166" s="9">
        <v>800</v>
      </c>
      <c r="S166" s="9" t="s">
        <v>50</v>
      </c>
      <c r="T166" s="9" t="s">
        <v>90</v>
      </c>
      <c r="U166" s="9" t="s">
        <v>58</v>
      </c>
      <c r="V166" s="9">
        <v>30</v>
      </c>
      <c r="W166" s="9"/>
      <c r="X166" s="9">
        <f>V166</f>
        <v>30</v>
      </c>
      <c r="Y166" s="9" t="s">
        <v>829</v>
      </c>
      <c r="Z166" s="38" t="str">
        <f t="shared" si="6"/>
        <v>修复基地灌溉水渠长1200m*0.4m*0.4m，开挖土渠2000m*0.4m*0.4m。</v>
      </c>
      <c r="AA166" s="34">
        <v>478</v>
      </c>
      <c r="AB166" s="34">
        <v>1865</v>
      </c>
      <c r="AC166" s="38" t="s">
        <v>164</v>
      </c>
      <c r="AD166" s="9" t="s">
        <v>29</v>
      </c>
      <c r="AE166" s="9" t="s">
        <v>830</v>
      </c>
      <c r="AF166" s="9" t="s">
        <v>830</v>
      </c>
      <c r="AG166" s="9"/>
    </row>
    <row r="167" s="23" customFormat="1" ht="69.6" spans="1:33">
      <c r="A167" s="29">
        <f>SUBTOTAL(103,$B$6:$B167)*1</f>
        <v>162</v>
      </c>
      <c r="B167" s="29" t="s">
        <v>153</v>
      </c>
      <c r="C167" s="9" t="s">
        <v>303</v>
      </c>
      <c r="D167" s="9" t="s">
        <v>155</v>
      </c>
      <c r="E167" s="9" t="s">
        <v>156</v>
      </c>
      <c r="F167" s="9" t="s">
        <v>157</v>
      </c>
      <c r="G167" s="9" t="s">
        <v>107</v>
      </c>
      <c r="H167" s="9" t="s">
        <v>831</v>
      </c>
      <c r="I167" s="9" t="s">
        <v>195</v>
      </c>
      <c r="J167" s="9" t="str">
        <f t="shared" si="7"/>
        <v>西江镇西江村人居环境整治项目路面硬化310平方米，防护栏长36米、高1米，排水沟盖板38米。6.5</v>
      </c>
      <c r="K167" s="9" t="s">
        <v>832</v>
      </c>
      <c r="L167" s="9" t="s">
        <v>159</v>
      </c>
      <c r="M167" s="9" t="s">
        <v>69</v>
      </c>
      <c r="N167" s="9" t="s">
        <v>160</v>
      </c>
      <c r="O167" s="9">
        <v>3312</v>
      </c>
      <c r="P167" s="9" t="s">
        <v>161</v>
      </c>
      <c r="Q167" s="9" t="s">
        <v>319</v>
      </c>
      <c r="R167" s="9">
        <v>500</v>
      </c>
      <c r="S167" s="9" t="s">
        <v>50</v>
      </c>
      <c r="T167" s="9" t="s">
        <v>91</v>
      </c>
      <c r="U167" s="9" t="s">
        <v>51</v>
      </c>
      <c r="V167" s="9">
        <v>6.5</v>
      </c>
      <c r="W167" s="9">
        <v>6.5</v>
      </c>
      <c r="X167" s="9"/>
      <c r="Y167" s="9" t="s">
        <v>833</v>
      </c>
      <c r="Z167" s="38" t="str">
        <f t="shared" si="6"/>
        <v>路面硬化310平方米，防护栏长36米、高1米，排水沟盖板38米。</v>
      </c>
      <c r="AA167" s="34">
        <v>95</v>
      </c>
      <c r="AB167" s="34">
        <v>556</v>
      </c>
      <c r="AC167" s="38" t="s">
        <v>164</v>
      </c>
      <c r="AD167" s="9" t="s">
        <v>29</v>
      </c>
      <c r="AE167" s="9" t="s">
        <v>834</v>
      </c>
      <c r="AF167" s="9" t="s">
        <v>834</v>
      </c>
      <c r="AG167" s="9"/>
    </row>
    <row r="168" s="23" customFormat="1" ht="69.6" spans="1:33">
      <c r="A168" s="29">
        <f>SUBTOTAL(103,$B$6:$B168)*1</f>
        <v>163</v>
      </c>
      <c r="B168" s="29" t="s">
        <v>153</v>
      </c>
      <c r="C168" s="9" t="s">
        <v>775</v>
      </c>
      <c r="D168" s="9" t="s">
        <v>155</v>
      </c>
      <c r="E168" s="9" t="s">
        <v>156</v>
      </c>
      <c r="F168" s="9" t="s">
        <v>157</v>
      </c>
      <c r="G168" s="9" t="s">
        <v>107</v>
      </c>
      <c r="H168" s="9" t="s">
        <v>831</v>
      </c>
      <c r="I168" s="9" t="s">
        <v>195</v>
      </c>
      <c r="J168" s="9" t="str">
        <f t="shared" si="7"/>
        <v>西江镇西江村烤烟房建设项目建设烤烟房一处，设烤房6座，并添置生物燃料机、散热器、控制器等设备。47</v>
      </c>
      <c r="K168" s="30" t="s">
        <v>835</v>
      </c>
      <c r="L168" s="9" t="s">
        <v>172</v>
      </c>
      <c r="M168" s="9" t="s">
        <v>25</v>
      </c>
      <c r="N168" s="9" t="s">
        <v>160</v>
      </c>
      <c r="O168" s="9">
        <v>8880</v>
      </c>
      <c r="P168" s="9" t="s">
        <v>161</v>
      </c>
      <c r="Q168" s="9" t="s">
        <v>229</v>
      </c>
      <c r="R168" s="9">
        <v>6</v>
      </c>
      <c r="S168" s="9" t="s">
        <v>27</v>
      </c>
      <c r="T168" s="9" t="s">
        <v>86</v>
      </c>
      <c r="U168" s="9" t="s">
        <v>34</v>
      </c>
      <c r="V168" s="9">
        <v>47</v>
      </c>
      <c r="W168" s="9">
        <v>47</v>
      </c>
      <c r="X168" s="9"/>
      <c r="Y168" s="9" t="s">
        <v>836</v>
      </c>
      <c r="Z168" s="38" t="str">
        <f t="shared" si="6"/>
        <v>建设烤烟房一处，设烤房6座，并添置生物燃料机、散热器、控制器等设备。</v>
      </c>
      <c r="AA168" s="34">
        <v>118</v>
      </c>
      <c r="AB168" s="34">
        <v>557</v>
      </c>
      <c r="AC168" s="38" t="s">
        <v>164</v>
      </c>
      <c r="AD168" s="9" t="s">
        <v>29</v>
      </c>
      <c r="AE168" s="9" t="s">
        <v>834</v>
      </c>
      <c r="AF168" s="9" t="s">
        <v>834</v>
      </c>
      <c r="AG168" s="9"/>
    </row>
    <row r="169" s="23" customFormat="1" ht="69.6" spans="1:33">
      <c r="A169" s="29">
        <f>SUBTOTAL(103,$B$6:$B169)*1</f>
        <v>164</v>
      </c>
      <c r="B169" s="29" t="s">
        <v>153</v>
      </c>
      <c r="C169" s="9" t="s">
        <v>819</v>
      </c>
      <c r="D169" s="9" t="s">
        <v>155</v>
      </c>
      <c r="E169" s="9" t="s">
        <v>156</v>
      </c>
      <c r="F169" s="9" t="s">
        <v>157</v>
      </c>
      <c r="G169" s="9" t="s">
        <v>107</v>
      </c>
      <c r="H169" s="9" t="s">
        <v>837</v>
      </c>
      <c r="I169" s="9" t="s">
        <v>246</v>
      </c>
      <c r="J169" s="9" t="str">
        <f t="shared" si="7"/>
        <v>西江镇西源村蔬菜产业基地设施建设30亩蔬菜产业基地建设机房1座，机电设备1套，灌溉水管2100米*0.16米。30</v>
      </c>
      <c r="K169" s="9" t="s">
        <v>838</v>
      </c>
      <c r="L169" s="9" t="s">
        <v>159</v>
      </c>
      <c r="M169" s="9" t="s">
        <v>69</v>
      </c>
      <c r="N169" s="9" t="s">
        <v>160</v>
      </c>
      <c r="O169" s="9">
        <v>3312</v>
      </c>
      <c r="P169" s="9" t="s">
        <v>161</v>
      </c>
      <c r="Q169" s="9" t="s">
        <v>229</v>
      </c>
      <c r="R169" s="9">
        <v>1</v>
      </c>
      <c r="S169" s="9" t="s">
        <v>50</v>
      </c>
      <c r="T169" s="9" t="s">
        <v>90</v>
      </c>
      <c r="U169" s="9" t="s">
        <v>58</v>
      </c>
      <c r="V169" s="9">
        <v>30</v>
      </c>
      <c r="W169" s="9">
        <v>30</v>
      </c>
      <c r="X169" s="9"/>
      <c r="Y169" s="9" t="s">
        <v>839</v>
      </c>
      <c r="Z169" s="38" t="str">
        <f t="shared" si="6"/>
        <v>30亩蔬菜产业基地建设机房1座，机电设备1套，灌溉水管2100米*0.16米。</v>
      </c>
      <c r="AA169" s="34">
        <v>178</v>
      </c>
      <c r="AB169" s="34">
        <v>726</v>
      </c>
      <c r="AC169" s="38" t="s">
        <v>164</v>
      </c>
      <c r="AD169" s="9" t="s">
        <v>29</v>
      </c>
      <c r="AE169" s="9" t="s">
        <v>840</v>
      </c>
      <c r="AF169" s="9" t="s">
        <v>840</v>
      </c>
      <c r="AG169" s="9"/>
    </row>
    <row r="170" s="23" customFormat="1" ht="409.5" spans="1:33">
      <c r="A170" s="29">
        <f>SUBTOTAL(103,$B$6:$B170)*1</f>
        <v>165</v>
      </c>
      <c r="B170" s="29" t="s">
        <v>153</v>
      </c>
      <c r="C170" s="9" t="s">
        <v>841</v>
      </c>
      <c r="D170" s="9" t="s">
        <v>155</v>
      </c>
      <c r="E170" s="9" t="s">
        <v>156</v>
      </c>
      <c r="F170" s="9" t="s">
        <v>157</v>
      </c>
      <c r="G170" s="9" t="s">
        <v>107</v>
      </c>
      <c r="H170" s="9" t="s">
        <v>842</v>
      </c>
      <c r="I170" s="9"/>
      <c r="J170" s="9" t="str">
        <f t="shared" si="7"/>
        <v>西江镇西源村、钦龙村、石迳村、饼丘村、兰陂村、大田村、西坑村、南山村、见潭村、背坑村、丰龙村、牛睡村撂荒耕地复垦项目（二）西源村撂荒耕地复垦225.4亩，钦龙村撂荒耕地复垦8亩，石迳村撂荒耕地复垦110亩，饼丘村撂荒耕地复垦77.6亩，兰陂村撂荒耕地复垦150亩，大田村撂荒耕地复垦14.5亩，西坑村撂荒耕地复垦42.5亩，南山村撂荒耕地复垦10亩，见潭村撂荒耕地复垦23.3亩，背坑村撂荒耕地复垦4.5亩，丰龙村撂荒耕地复垦45亩，牛睡村撂荒耕地复垦25亩。35</v>
      </c>
      <c r="K170" s="9" t="s">
        <v>843</v>
      </c>
      <c r="L170" s="9" t="s">
        <v>159</v>
      </c>
      <c r="M170" s="9" t="s">
        <v>69</v>
      </c>
      <c r="N170" s="9" t="s">
        <v>160</v>
      </c>
      <c r="O170" s="9">
        <v>3312</v>
      </c>
      <c r="P170" s="9" t="s">
        <v>161</v>
      </c>
      <c r="Q170" s="9" t="s">
        <v>222</v>
      </c>
      <c r="R170" s="9">
        <v>735.8</v>
      </c>
      <c r="S170" s="9" t="s">
        <v>27</v>
      </c>
      <c r="T170" s="9" t="s">
        <v>85</v>
      </c>
      <c r="U170" s="9" t="s">
        <v>43</v>
      </c>
      <c r="V170" s="9">
        <v>35</v>
      </c>
      <c r="W170" s="9">
        <v>35</v>
      </c>
      <c r="X170" s="9"/>
      <c r="Y170" s="9" t="s">
        <v>844</v>
      </c>
      <c r="Z170" s="38" t="str">
        <f t="shared" si="6"/>
        <v>西源村撂荒耕地复垦225.4亩，钦龙村撂荒耕地复垦8亩，石迳村撂荒耕地复垦110亩，饼丘村撂荒耕地复垦77.6亩，兰陂村撂荒耕地复垦150亩，大田村撂荒耕地复垦14.5亩，西坑村撂荒耕地复垦42.5亩，南山村撂荒耕地复垦10亩，见潭村撂荒耕地复垦23.3亩，背坑村撂荒耕地复垦4.5亩，丰龙村撂荒耕地复垦45亩，牛睡村撂荒耕地复垦25亩。</v>
      </c>
      <c r="AA170" s="34">
        <v>384</v>
      </c>
      <c r="AB170" s="34">
        <v>1882</v>
      </c>
      <c r="AC170" s="38" t="s">
        <v>164</v>
      </c>
      <c r="AD170" s="9" t="s">
        <v>29</v>
      </c>
      <c r="AE170" s="9" t="s">
        <v>769</v>
      </c>
      <c r="AF170" s="9" t="s">
        <v>842</v>
      </c>
      <c r="AG170" s="9"/>
    </row>
    <row r="171" s="23" customFormat="1" ht="69.6" spans="1:33">
      <c r="A171" s="29">
        <f>SUBTOTAL(103,$B$6:$B171)*1</f>
        <v>166</v>
      </c>
      <c r="B171" s="29" t="s">
        <v>153</v>
      </c>
      <c r="C171" s="9" t="s">
        <v>628</v>
      </c>
      <c r="D171" s="9" t="s">
        <v>155</v>
      </c>
      <c r="E171" s="9" t="s">
        <v>156</v>
      </c>
      <c r="F171" s="9" t="s">
        <v>157</v>
      </c>
      <c r="G171" s="9" t="s">
        <v>108</v>
      </c>
      <c r="H171" s="9" t="s">
        <v>845</v>
      </c>
      <c r="I171" s="9" t="s">
        <v>208</v>
      </c>
      <c r="J171" s="9" t="str">
        <f t="shared" si="7"/>
        <v>小密乡莲塘村产业发展项目购买机耕船1台、犁田机1台、插秧机1台及相关配件10</v>
      </c>
      <c r="K171" s="30" t="s">
        <v>846</v>
      </c>
      <c r="L171" s="9" t="s">
        <v>172</v>
      </c>
      <c r="M171" s="9" t="s">
        <v>25</v>
      </c>
      <c r="N171" s="9" t="s">
        <v>160</v>
      </c>
      <c r="O171" s="9">
        <v>8880</v>
      </c>
      <c r="P171" s="9" t="s">
        <v>161</v>
      </c>
      <c r="Q171" s="9" t="s">
        <v>197</v>
      </c>
      <c r="R171" s="9">
        <v>3</v>
      </c>
      <c r="S171" s="9" t="s">
        <v>27</v>
      </c>
      <c r="T171" s="9" t="s">
        <v>87</v>
      </c>
      <c r="U171" s="9" t="s">
        <v>36</v>
      </c>
      <c r="V171" s="9">
        <v>10</v>
      </c>
      <c r="W171" s="9">
        <v>10</v>
      </c>
      <c r="X171" s="9"/>
      <c r="Y171" s="9" t="s">
        <v>847</v>
      </c>
      <c r="Z171" s="38" t="str">
        <f t="shared" si="6"/>
        <v>购买机耕船1台、犁田机1台、插秧机1台及相关配件</v>
      </c>
      <c r="AA171" s="34">
        <v>32</v>
      </c>
      <c r="AB171" s="34">
        <v>102</v>
      </c>
      <c r="AC171" s="38" t="s">
        <v>164</v>
      </c>
      <c r="AD171" s="9" t="s">
        <v>29</v>
      </c>
      <c r="AE171" s="9" t="s">
        <v>848</v>
      </c>
      <c r="AF171" s="9" t="s">
        <v>848</v>
      </c>
      <c r="AG171" s="9"/>
    </row>
    <row r="172" s="23" customFormat="1" ht="87" spans="1:33">
      <c r="A172" s="29">
        <f>SUBTOTAL(103,$B$6:$B172)*1</f>
        <v>167</v>
      </c>
      <c r="B172" s="29" t="s">
        <v>153</v>
      </c>
      <c r="C172" s="9" t="s">
        <v>303</v>
      </c>
      <c r="D172" s="9" t="s">
        <v>155</v>
      </c>
      <c r="E172" s="9" t="s">
        <v>156</v>
      </c>
      <c r="F172" s="9" t="s">
        <v>157</v>
      </c>
      <c r="G172" s="9" t="s">
        <v>108</v>
      </c>
      <c r="H172" s="9" t="s">
        <v>845</v>
      </c>
      <c r="I172" s="9" t="s">
        <v>208</v>
      </c>
      <c r="J172" s="9" t="str">
        <f t="shared" si="7"/>
        <v>小密乡莲塘村人居环境整治项目对新屋、塘头小组进行人居环境整治，含水泥路面修复300平方米、砖砌护栏330米，雨污管网敷设40米，浆砌片石挡墙25立方等20</v>
      </c>
      <c r="K172" s="9" t="s">
        <v>849</v>
      </c>
      <c r="L172" s="4" t="s">
        <v>168</v>
      </c>
      <c r="M172" s="4" t="s">
        <v>63</v>
      </c>
      <c r="N172" s="4" t="s">
        <v>160</v>
      </c>
      <c r="O172" s="4">
        <v>8082</v>
      </c>
      <c r="P172" s="9" t="s">
        <v>161</v>
      </c>
      <c r="Q172" s="9" t="s">
        <v>319</v>
      </c>
      <c r="R172" s="9">
        <v>300</v>
      </c>
      <c r="S172" s="9" t="s">
        <v>50</v>
      </c>
      <c r="T172" s="9" t="s">
        <v>91</v>
      </c>
      <c r="U172" s="9" t="s">
        <v>51</v>
      </c>
      <c r="V172" s="9">
        <v>20</v>
      </c>
      <c r="W172" s="9">
        <v>20</v>
      </c>
      <c r="X172" s="9"/>
      <c r="Y172" s="9" t="s">
        <v>850</v>
      </c>
      <c r="Z172" s="38" t="str">
        <f t="shared" si="6"/>
        <v>对新屋、塘头小组进行人居环境整治，含水泥路面修复300平方米、砖砌护栏330米，雨污管网敷设40米，浆砌片石挡墙25立方等</v>
      </c>
      <c r="AA172" s="34">
        <v>36</v>
      </c>
      <c r="AB172" s="34">
        <v>128</v>
      </c>
      <c r="AC172" s="38" t="s">
        <v>164</v>
      </c>
      <c r="AD172" s="9" t="s">
        <v>29</v>
      </c>
      <c r="AE172" s="9" t="s">
        <v>848</v>
      </c>
      <c r="AF172" s="9" t="s">
        <v>848</v>
      </c>
      <c r="AG172" s="9"/>
    </row>
    <row r="173" s="23" customFormat="1" ht="104.4" spans="1:33">
      <c r="A173" s="29">
        <f>SUBTOTAL(103,$B$6:$B173)*1</f>
        <v>168</v>
      </c>
      <c r="B173" s="29" t="s">
        <v>153</v>
      </c>
      <c r="C173" s="9" t="s">
        <v>851</v>
      </c>
      <c r="D173" s="9" t="s">
        <v>155</v>
      </c>
      <c r="E173" s="9" t="s">
        <v>185</v>
      </c>
      <c r="F173" s="9" t="s">
        <v>157</v>
      </c>
      <c r="G173" s="9" t="s">
        <v>108</v>
      </c>
      <c r="H173" s="9" t="s">
        <v>852</v>
      </c>
      <c r="I173" s="9"/>
      <c r="J173" s="9" t="str">
        <f t="shared" si="7"/>
        <v>小密乡莲塘村、半迳小密乡蔬菜、柑橘农场项目100亩建设蔬菜、柑橘农场基地新建水肥一体化设施、函管一座6米、铺防草布600米、机耕道修复800米、新建采后处理场地1个等。48.2</v>
      </c>
      <c r="K173" s="9" t="s">
        <v>853</v>
      </c>
      <c r="L173" s="9" t="s">
        <v>168</v>
      </c>
      <c r="M173" s="9" t="s">
        <v>73</v>
      </c>
      <c r="N173" s="9" t="s">
        <v>160</v>
      </c>
      <c r="O173" s="9">
        <v>823</v>
      </c>
      <c r="P173" s="9" t="s">
        <v>161</v>
      </c>
      <c r="Q173" s="9" t="s">
        <v>201</v>
      </c>
      <c r="R173" s="9">
        <v>800</v>
      </c>
      <c r="S173" s="9" t="s">
        <v>50</v>
      </c>
      <c r="T173" s="9" t="s">
        <v>90</v>
      </c>
      <c r="U173" s="9" t="s">
        <v>58</v>
      </c>
      <c r="V173" s="9">
        <v>48.2</v>
      </c>
      <c r="W173" s="9">
        <v>48.2</v>
      </c>
      <c r="X173" s="9"/>
      <c r="Y173" s="9" t="s">
        <v>854</v>
      </c>
      <c r="Z173" s="38" t="str">
        <f t="shared" si="6"/>
        <v>100亩建设蔬菜、柑橘农场基地新建水肥一体化设施、函管一座6米、铺防草布600米、机耕道修复800米、新建采后处理场地1个等。</v>
      </c>
      <c r="AA173" s="34">
        <v>120</v>
      </c>
      <c r="AB173" s="34">
        <v>238</v>
      </c>
      <c r="AC173" s="38" t="s">
        <v>164</v>
      </c>
      <c r="AD173" s="9" t="s">
        <v>29</v>
      </c>
      <c r="AE173" s="9" t="s">
        <v>855</v>
      </c>
      <c r="AF173" s="9" t="s">
        <v>848</v>
      </c>
      <c r="AG173" s="9"/>
    </row>
    <row r="174" s="23" customFormat="1" ht="104.4" spans="1:33">
      <c r="A174" s="29">
        <f>SUBTOTAL(103,$B$6:$B174)*1</f>
        <v>169</v>
      </c>
      <c r="B174" s="29" t="s">
        <v>153</v>
      </c>
      <c r="C174" s="9" t="s">
        <v>856</v>
      </c>
      <c r="D174" s="9" t="s">
        <v>155</v>
      </c>
      <c r="E174" s="9" t="s">
        <v>156</v>
      </c>
      <c r="F174" s="9" t="s">
        <v>157</v>
      </c>
      <c r="G174" s="9" t="s">
        <v>108</v>
      </c>
      <c r="H174" s="9" t="s">
        <v>857</v>
      </c>
      <c r="I174" s="9" t="s">
        <v>208</v>
      </c>
      <c r="J174" s="9" t="str">
        <f t="shared" si="7"/>
        <v>小密乡罗田村农业产业发展购买拖拉机1台、购买收割机1台、油菜播种机1台、插秧机2台及配件30</v>
      </c>
      <c r="K174" s="30" t="s">
        <v>858</v>
      </c>
      <c r="L174" s="9" t="s">
        <v>172</v>
      </c>
      <c r="M174" s="9" t="s">
        <v>25</v>
      </c>
      <c r="N174" s="9" t="s">
        <v>160</v>
      </c>
      <c r="O174" s="9">
        <v>8880</v>
      </c>
      <c r="P174" s="9" t="s">
        <v>161</v>
      </c>
      <c r="Q174" s="9" t="s">
        <v>197</v>
      </c>
      <c r="R174" s="9">
        <v>4</v>
      </c>
      <c r="S174" s="9" t="s">
        <v>27</v>
      </c>
      <c r="T174" s="9" t="s">
        <v>87</v>
      </c>
      <c r="U174" s="9" t="s">
        <v>36</v>
      </c>
      <c r="V174" s="9">
        <v>30</v>
      </c>
      <c r="W174" s="9">
        <v>30</v>
      </c>
      <c r="X174" s="9"/>
      <c r="Y174" s="9" t="s">
        <v>859</v>
      </c>
      <c r="Z174" s="38" t="str">
        <f t="shared" si="6"/>
        <v>购买拖拉机1台、购买收割机1台、油菜播种机1台、插秧机2台及配件</v>
      </c>
      <c r="AA174" s="34">
        <v>70</v>
      </c>
      <c r="AB174" s="34">
        <v>318</v>
      </c>
      <c r="AC174" s="38" t="s">
        <v>164</v>
      </c>
      <c r="AD174" s="9" t="s">
        <v>29</v>
      </c>
      <c r="AE174" s="9" t="s">
        <v>860</v>
      </c>
      <c r="AF174" s="9" t="s">
        <v>860</v>
      </c>
      <c r="AG174" s="9"/>
    </row>
    <row r="175" s="23" customFormat="1" ht="69.6" spans="1:33">
      <c r="A175" s="29">
        <f>SUBTOTAL(103,$B$6:$B175)*1</f>
        <v>170</v>
      </c>
      <c r="B175" s="29" t="s">
        <v>153</v>
      </c>
      <c r="C175" s="9" t="s">
        <v>861</v>
      </c>
      <c r="D175" s="9" t="s">
        <v>155</v>
      </c>
      <c r="E175" s="9" t="s">
        <v>156</v>
      </c>
      <c r="F175" s="9" t="s">
        <v>157</v>
      </c>
      <c r="G175" s="9" t="s">
        <v>108</v>
      </c>
      <c r="H175" s="9" t="s">
        <v>857</v>
      </c>
      <c r="I175" s="9" t="s">
        <v>208</v>
      </c>
      <c r="J175" s="9" t="str">
        <f t="shared" si="7"/>
        <v>小密乡罗田村烟叶种植基地配套设施建设30亩烟叶种植基地维修灌溉水渠约150米、修复水陂1座。3</v>
      </c>
      <c r="K175" s="9" t="s">
        <v>862</v>
      </c>
      <c r="L175" s="4" t="s">
        <v>168</v>
      </c>
      <c r="M175" s="4" t="s">
        <v>63</v>
      </c>
      <c r="N175" s="4" t="s">
        <v>160</v>
      </c>
      <c r="O175" s="4">
        <v>8082</v>
      </c>
      <c r="P175" s="4" t="s">
        <v>161</v>
      </c>
      <c r="Q175" s="9" t="s">
        <v>201</v>
      </c>
      <c r="R175" s="9">
        <v>150</v>
      </c>
      <c r="S175" s="9" t="s">
        <v>27</v>
      </c>
      <c r="T175" s="9" t="s">
        <v>85</v>
      </c>
      <c r="U175" s="9" t="s">
        <v>43</v>
      </c>
      <c r="V175" s="9">
        <v>3</v>
      </c>
      <c r="W175" s="9">
        <v>3</v>
      </c>
      <c r="X175" s="9"/>
      <c r="Y175" s="9" t="s">
        <v>863</v>
      </c>
      <c r="Z175" s="38" t="str">
        <f t="shared" si="6"/>
        <v>30亩烟叶种植基地维修灌溉水渠约150米、修复水陂1座。</v>
      </c>
      <c r="AA175" s="34">
        <v>10</v>
      </c>
      <c r="AB175" s="34">
        <v>45</v>
      </c>
      <c r="AC175" s="38" t="s">
        <v>164</v>
      </c>
      <c r="AD175" s="9" t="s">
        <v>29</v>
      </c>
      <c r="AE175" s="9" t="s">
        <v>860</v>
      </c>
      <c r="AF175" s="9" t="s">
        <v>860</v>
      </c>
      <c r="AG175" s="9"/>
    </row>
    <row r="176" s="23" customFormat="1" ht="104.4" spans="1:33">
      <c r="A176" s="29">
        <f>SUBTOTAL(103,$B$6:$B176)*1</f>
        <v>171</v>
      </c>
      <c r="B176" s="29" t="s">
        <v>153</v>
      </c>
      <c r="C176" s="9" t="s">
        <v>864</v>
      </c>
      <c r="D176" s="9" t="s">
        <v>155</v>
      </c>
      <c r="E176" s="9" t="s">
        <v>156</v>
      </c>
      <c r="F176" s="9" t="s">
        <v>157</v>
      </c>
      <c r="G176" s="9" t="s">
        <v>108</v>
      </c>
      <c r="H176" s="9" t="s">
        <v>857</v>
      </c>
      <c r="I176" s="9" t="s">
        <v>208</v>
      </c>
      <c r="J176" s="9" t="str">
        <f t="shared" si="7"/>
        <v>小密乡罗田村小密村至罗田村公路破损路面修复工程破除老旧破损水泥路面12000平方米，维修路面12000平方米，新建挡土墙100米。195</v>
      </c>
      <c r="K176" s="9" t="s">
        <v>865</v>
      </c>
      <c r="L176" s="9" t="s">
        <v>172</v>
      </c>
      <c r="M176" s="9" t="s">
        <v>25</v>
      </c>
      <c r="N176" s="9" t="s">
        <v>824</v>
      </c>
      <c r="O176" s="9">
        <v>195</v>
      </c>
      <c r="P176" s="9" t="s">
        <v>161</v>
      </c>
      <c r="Q176" s="9" t="s">
        <v>319</v>
      </c>
      <c r="R176" s="9">
        <v>12000</v>
      </c>
      <c r="S176" s="9" t="s">
        <v>50</v>
      </c>
      <c r="T176" s="9" t="s">
        <v>90</v>
      </c>
      <c r="U176" s="9" t="s">
        <v>52</v>
      </c>
      <c r="V176" s="9">
        <v>195</v>
      </c>
      <c r="W176" s="9">
        <v>195</v>
      </c>
      <c r="X176" s="9"/>
      <c r="Y176" s="9" t="s">
        <v>866</v>
      </c>
      <c r="Z176" s="38" t="str">
        <f t="shared" si="6"/>
        <v>破除老旧破损水泥路面12000平方米，维修路面12000平方米，新建挡土墙100米。</v>
      </c>
      <c r="AA176" s="34">
        <v>1365</v>
      </c>
      <c r="AB176" s="34">
        <v>6142</v>
      </c>
      <c r="AC176" s="38" t="s">
        <v>164</v>
      </c>
      <c r="AD176" s="9" t="s">
        <v>33</v>
      </c>
      <c r="AE176" s="9" t="s">
        <v>855</v>
      </c>
      <c r="AF176" s="9" t="s">
        <v>867</v>
      </c>
      <c r="AG176" s="9" t="s">
        <v>868</v>
      </c>
    </row>
    <row r="177" s="23" customFormat="1" ht="69.6" spans="1:33">
      <c r="A177" s="29">
        <f>SUBTOTAL(103,$B$6:$B177)*1</f>
        <v>172</v>
      </c>
      <c r="B177" s="29" t="s">
        <v>153</v>
      </c>
      <c r="C177" s="9" t="s">
        <v>303</v>
      </c>
      <c r="D177" s="9" t="s">
        <v>155</v>
      </c>
      <c r="E177" s="9" t="s">
        <v>156</v>
      </c>
      <c r="F177" s="9" t="s">
        <v>157</v>
      </c>
      <c r="G177" s="9" t="s">
        <v>108</v>
      </c>
      <c r="H177" s="9" t="s">
        <v>869</v>
      </c>
      <c r="I177" s="9" t="s">
        <v>274</v>
      </c>
      <c r="J177" s="9" t="str">
        <f t="shared" si="7"/>
        <v>小密乡杉背村人居环境整治项目对大屋家、马草坪小组周边人居环境整治，新建排水沟380米、道路硬化420平米等。18</v>
      </c>
      <c r="K177" s="9" t="s">
        <v>870</v>
      </c>
      <c r="L177" s="9" t="s">
        <v>168</v>
      </c>
      <c r="M177" s="9" t="s">
        <v>63</v>
      </c>
      <c r="N177" s="9" t="s">
        <v>160</v>
      </c>
      <c r="O177" s="9">
        <v>8082</v>
      </c>
      <c r="P177" s="9" t="s">
        <v>161</v>
      </c>
      <c r="Q177" s="9" t="s">
        <v>319</v>
      </c>
      <c r="R177" s="9">
        <v>420</v>
      </c>
      <c r="S177" s="9" t="s">
        <v>50</v>
      </c>
      <c r="T177" s="9" t="s">
        <v>91</v>
      </c>
      <c r="U177" s="9" t="s">
        <v>51</v>
      </c>
      <c r="V177" s="9">
        <v>18</v>
      </c>
      <c r="W177" s="9">
        <v>18</v>
      </c>
      <c r="X177" s="9"/>
      <c r="Y177" s="9" t="s">
        <v>871</v>
      </c>
      <c r="Z177" s="38" t="str">
        <f t="shared" si="6"/>
        <v>对大屋家、马草坪小组周边人居环境整治，新建排水沟380米、道路硬化420平米等。</v>
      </c>
      <c r="AA177" s="34">
        <v>28</v>
      </c>
      <c r="AB177" s="34">
        <v>126</v>
      </c>
      <c r="AC177" s="38" t="s">
        <v>164</v>
      </c>
      <c r="AD177" s="9" t="s">
        <v>29</v>
      </c>
      <c r="AE177" s="9" t="s">
        <v>872</v>
      </c>
      <c r="AF177" s="9" t="s">
        <v>872</v>
      </c>
      <c r="AG177" s="9"/>
    </row>
    <row r="178" s="23" customFormat="1" ht="69.6" spans="1:33">
      <c r="A178" s="29">
        <f>SUBTOTAL(103,$B$6:$B178)*1</f>
        <v>173</v>
      </c>
      <c r="B178" s="29" t="s">
        <v>153</v>
      </c>
      <c r="C178" s="9" t="s">
        <v>873</v>
      </c>
      <c r="D178" s="9" t="s">
        <v>155</v>
      </c>
      <c r="E178" s="9" t="s">
        <v>156</v>
      </c>
      <c r="F178" s="9" t="s">
        <v>157</v>
      </c>
      <c r="G178" s="9" t="s">
        <v>108</v>
      </c>
      <c r="H178" s="9" t="s">
        <v>869</v>
      </c>
      <c r="I178" s="9" t="s">
        <v>274</v>
      </c>
      <c r="J178" s="9" t="str">
        <f t="shared" si="7"/>
        <v>小密乡杉背村住房安全建设对杉背村脱贫户、三类人员户及保保障房屋顶维修300平米，房屋周边硬化200平方米等。7</v>
      </c>
      <c r="K178" s="9" t="s">
        <v>874</v>
      </c>
      <c r="L178" s="9" t="s">
        <v>168</v>
      </c>
      <c r="M178" s="9" t="s">
        <v>63</v>
      </c>
      <c r="N178" s="9" t="s">
        <v>160</v>
      </c>
      <c r="O178" s="9">
        <v>8082</v>
      </c>
      <c r="P178" s="9" t="s">
        <v>161</v>
      </c>
      <c r="Q178" s="9" t="s">
        <v>319</v>
      </c>
      <c r="R178" s="9">
        <v>300</v>
      </c>
      <c r="S178" s="9" t="s">
        <v>44</v>
      </c>
      <c r="T178" s="9" t="s">
        <v>93</v>
      </c>
      <c r="U178" s="9" t="s">
        <v>45</v>
      </c>
      <c r="V178" s="9">
        <v>7</v>
      </c>
      <c r="W178" s="9">
        <v>7</v>
      </c>
      <c r="X178" s="9"/>
      <c r="Y178" s="9" t="s">
        <v>875</v>
      </c>
      <c r="Z178" s="38" t="str">
        <f t="shared" si="6"/>
        <v>对杉背村脱贫户、三类人员户及保保障房屋顶维修300平米，房屋周边硬化200平方米等。</v>
      </c>
      <c r="AA178" s="34">
        <v>10</v>
      </c>
      <c r="AB178" s="34">
        <v>56</v>
      </c>
      <c r="AC178" s="38" t="s">
        <v>164</v>
      </c>
      <c r="AD178" s="9" t="s">
        <v>46</v>
      </c>
      <c r="AE178" s="9" t="s">
        <v>872</v>
      </c>
      <c r="AF178" s="9" t="s">
        <v>872</v>
      </c>
      <c r="AG178" s="9"/>
    </row>
    <row r="179" s="23" customFormat="1" ht="69.6" spans="1:33">
      <c r="A179" s="29">
        <f>SUBTOTAL(103,$B$6:$B179)*1</f>
        <v>174</v>
      </c>
      <c r="B179" s="29" t="s">
        <v>153</v>
      </c>
      <c r="C179" s="9" t="s">
        <v>236</v>
      </c>
      <c r="D179" s="9" t="s">
        <v>155</v>
      </c>
      <c r="E179" s="9" t="s">
        <v>156</v>
      </c>
      <c r="F179" s="9" t="s">
        <v>157</v>
      </c>
      <c r="G179" s="9" t="s">
        <v>108</v>
      </c>
      <c r="H179" s="9" t="s">
        <v>869</v>
      </c>
      <c r="I179" s="9" t="s">
        <v>274</v>
      </c>
      <c r="J179" s="9" t="str">
        <f t="shared" si="7"/>
        <v>小密乡杉背村油菜种植基地配套设施建设60亩油茶种植基地建设水陂3座、水渠800米。18</v>
      </c>
      <c r="K179" s="9" t="s">
        <v>876</v>
      </c>
      <c r="L179" s="9" t="s">
        <v>227</v>
      </c>
      <c r="M179" s="9" t="s">
        <v>67</v>
      </c>
      <c r="N179" s="9" t="s">
        <v>228</v>
      </c>
      <c r="O179" s="9">
        <v>307.875</v>
      </c>
      <c r="P179" s="9" t="s">
        <v>161</v>
      </c>
      <c r="Q179" s="9" t="s">
        <v>201</v>
      </c>
      <c r="R179" s="9">
        <v>800</v>
      </c>
      <c r="S179" s="9" t="s">
        <v>50</v>
      </c>
      <c r="T179" s="9" t="s">
        <v>90</v>
      </c>
      <c r="U179" s="9" t="s">
        <v>58</v>
      </c>
      <c r="V179" s="9">
        <v>18</v>
      </c>
      <c r="W179" s="9"/>
      <c r="X179" s="9">
        <f>V179</f>
        <v>18</v>
      </c>
      <c r="Y179" s="9" t="s">
        <v>877</v>
      </c>
      <c r="Z179" s="38" t="str">
        <f t="shared" si="6"/>
        <v>60亩油茶种植基地建设水陂3座、水渠800米。</v>
      </c>
      <c r="AA179" s="34">
        <v>30</v>
      </c>
      <c r="AB179" s="34">
        <v>148</v>
      </c>
      <c r="AC179" s="38" t="s">
        <v>164</v>
      </c>
      <c r="AD179" s="9" t="s">
        <v>29</v>
      </c>
      <c r="AE179" s="9" t="s">
        <v>872</v>
      </c>
      <c r="AF179" s="9" t="s">
        <v>872</v>
      </c>
      <c r="AG179" s="9"/>
    </row>
    <row r="180" s="23" customFormat="1" ht="104.4" spans="1:33">
      <c r="A180" s="29">
        <f>SUBTOTAL(103,$B$6:$B180)*1</f>
        <v>175</v>
      </c>
      <c r="B180" s="29" t="s">
        <v>153</v>
      </c>
      <c r="C180" s="9" t="s">
        <v>856</v>
      </c>
      <c r="D180" s="9" t="s">
        <v>155</v>
      </c>
      <c r="E180" s="9" t="s">
        <v>156</v>
      </c>
      <c r="F180" s="9" t="s">
        <v>157</v>
      </c>
      <c r="G180" s="9" t="s">
        <v>108</v>
      </c>
      <c r="H180" s="9" t="s">
        <v>869</v>
      </c>
      <c r="I180" s="9" t="s">
        <v>274</v>
      </c>
      <c r="J180" s="9" t="str">
        <f t="shared" si="7"/>
        <v>小密乡杉背村农业产业发展购买插秧机2台及小型收割机1台。7</v>
      </c>
      <c r="K180" s="9" t="s">
        <v>878</v>
      </c>
      <c r="L180" s="9" t="s">
        <v>168</v>
      </c>
      <c r="M180" s="9" t="s">
        <v>63</v>
      </c>
      <c r="N180" s="9" t="s">
        <v>160</v>
      </c>
      <c r="O180" s="9">
        <v>8082</v>
      </c>
      <c r="P180" s="9" t="s">
        <v>161</v>
      </c>
      <c r="Q180" s="9" t="s">
        <v>197</v>
      </c>
      <c r="R180" s="9">
        <v>3</v>
      </c>
      <c r="S180" s="9" t="s">
        <v>27</v>
      </c>
      <c r="T180" s="9" t="s">
        <v>87</v>
      </c>
      <c r="U180" s="9" t="s">
        <v>36</v>
      </c>
      <c r="V180" s="9">
        <v>7</v>
      </c>
      <c r="W180" s="9">
        <v>7</v>
      </c>
      <c r="X180" s="9"/>
      <c r="Y180" s="9" t="s">
        <v>879</v>
      </c>
      <c r="Z180" s="38" t="str">
        <f t="shared" si="6"/>
        <v>购买插秧机2台及小型收割机1台。</v>
      </c>
      <c r="AA180" s="34">
        <v>52</v>
      </c>
      <c r="AB180" s="34">
        <v>260</v>
      </c>
      <c r="AC180" s="38" t="s">
        <v>164</v>
      </c>
      <c r="AD180" s="9" t="s">
        <v>29</v>
      </c>
      <c r="AE180" s="9" t="s">
        <v>872</v>
      </c>
      <c r="AF180" s="9" t="s">
        <v>872</v>
      </c>
      <c r="AG180" s="9"/>
    </row>
    <row r="181" s="23" customFormat="1" ht="156.6" spans="1:33">
      <c r="A181" s="29">
        <f>SUBTOTAL(103,$B$6:$B181)*1</f>
        <v>176</v>
      </c>
      <c r="B181" s="29" t="s">
        <v>153</v>
      </c>
      <c r="C181" s="9" t="s">
        <v>880</v>
      </c>
      <c r="D181" s="9" t="s">
        <v>155</v>
      </c>
      <c r="E181" s="9" t="s">
        <v>156</v>
      </c>
      <c r="F181" s="9" t="s">
        <v>157</v>
      </c>
      <c r="G181" s="9" t="s">
        <v>108</v>
      </c>
      <c r="H181" s="9" t="s">
        <v>881</v>
      </c>
      <c r="I181" s="9" t="s">
        <v>246</v>
      </c>
      <c r="J181" s="9" t="str">
        <f t="shared" si="7"/>
        <v>小密乡石背村小密乡住房修缮项目脱贫户屋面盖琉璃瓦陂顶防水550.5㎡（脱贫户许连发户，3人，房屋面积143㎡。钟玉英户，2人，房屋面积142㎡。温有源户，2人，房屋面积47㎡,许湖南户，1人，房屋面积35㎡。房屋总面积约367㎡，须做陂顶面积约367㎡*1.5＝550.5㎡。）。5</v>
      </c>
      <c r="K181" s="9" t="s">
        <v>882</v>
      </c>
      <c r="L181" s="9" t="s">
        <v>168</v>
      </c>
      <c r="M181" s="9" t="s">
        <v>63</v>
      </c>
      <c r="N181" s="9" t="s">
        <v>160</v>
      </c>
      <c r="O181" s="9">
        <v>8082</v>
      </c>
      <c r="P181" s="9" t="s">
        <v>161</v>
      </c>
      <c r="Q181" s="9" t="s">
        <v>319</v>
      </c>
      <c r="R181" s="9">
        <v>550.5</v>
      </c>
      <c r="S181" s="9" t="s">
        <v>44</v>
      </c>
      <c r="T181" s="9" t="s">
        <v>93</v>
      </c>
      <c r="U181" s="9" t="s">
        <v>45</v>
      </c>
      <c r="V181" s="9">
        <v>5</v>
      </c>
      <c r="W181" s="9">
        <v>5</v>
      </c>
      <c r="X181" s="9"/>
      <c r="Y181" s="9" t="s">
        <v>883</v>
      </c>
      <c r="Z181" s="38" t="str">
        <f>K181</f>
        <v>脱贫户屋面盖琉璃瓦陂顶防水550.5㎡（脱贫户许连发户，3人，房屋面积143㎡。钟玉英户，2人，房屋面积142㎡。温有源户，2人，房屋面积47㎡,许湖南户，1人，房屋面积35㎡。房屋总面积约367㎡，须做陂顶面积约367㎡*1.5＝550.5㎡。）。</v>
      </c>
      <c r="AA181" s="34">
        <v>4</v>
      </c>
      <c r="AB181" s="34">
        <v>9</v>
      </c>
      <c r="AC181" s="38" t="s">
        <v>164</v>
      </c>
      <c r="AD181" s="9" t="s">
        <v>46</v>
      </c>
      <c r="AE181" s="9" t="s">
        <v>855</v>
      </c>
      <c r="AF181" s="9" t="s">
        <v>884</v>
      </c>
      <c r="AG181" s="9"/>
    </row>
    <row r="182" s="23" customFormat="1" ht="69.6" spans="1:33">
      <c r="A182" s="29">
        <f>SUBTOTAL(103,$B$6:$B182)*1</f>
        <v>177</v>
      </c>
      <c r="B182" s="29" t="s">
        <v>153</v>
      </c>
      <c r="C182" s="9" t="s">
        <v>677</v>
      </c>
      <c r="D182" s="9" t="s">
        <v>155</v>
      </c>
      <c r="E182" s="9" t="s">
        <v>156</v>
      </c>
      <c r="F182" s="9" t="s">
        <v>157</v>
      </c>
      <c r="G182" s="9" t="s">
        <v>108</v>
      </c>
      <c r="H182" s="9" t="s">
        <v>881</v>
      </c>
      <c r="I182" s="9" t="s">
        <v>246</v>
      </c>
      <c r="J182" s="9" t="str">
        <f t="shared" si="7"/>
        <v>小密乡石背村农田复耕项目石背村开荒复耕面积64.2亩3.9</v>
      </c>
      <c r="K182" s="9" t="s">
        <v>885</v>
      </c>
      <c r="L182" s="9" t="s">
        <v>159</v>
      </c>
      <c r="M182" s="9" t="s">
        <v>69</v>
      </c>
      <c r="N182" s="9" t="s">
        <v>160</v>
      </c>
      <c r="O182" s="9">
        <v>3312</v>
      </c>
      <c r="P182" s="9" t="s">
        <v>161</v>
      </c>
      <c r="Q182" s="9" t="s">
        <v>222</v>
      </c>
      <c r="R182" s="9">
        <v>64.2</v>
      </c>
      <c r="S182" s="9" t="s">
        <v>27</v>
      </c>
      <c r="T182" s="9" t="s">
        <v>85</v>
      </c>
      <c r="U182" s="9" t="s">
        <v>43</v>
      </c>
      <c r="V182" s="9">
        <v>3.9</v>
      </c>
      <c r="W182" s="9">
        <v>3.9</v>
      </c>
      <c r="X182" s="9"/>
      <c r="Y182" s="9" t="s">
        <v>886</v>
      </c>
      <c r="Z182" s="38" t="str">
        <f>K182</f>
        <v>石背村开荒复耕面积64.2亩</v>
      </c>
      <c r="AA182" s="34">
        <v>32</v>
      </c>
      <c r="AB182" s="34">
        <v>144</v>
      </c>
      <c r="AC182" s="38" t="s">
        <v>164</v>
      </c>
      <c r="AD182" s="9" t="s">
        <v>29</v>
      </c>
      <c r="AE182" s="9" t="s">
        <v>855</v>
      </c>
      <c r="AF182" s="9" t="s">
        <v>884</v>
      </c>
      <c r="AG182" s="9"/>
    </row>
    <row r="183" s="23" customFormat="1" ht="69.6" spans="1:33">
      <c r="A183" s="29">
        <f>SUBTOTAL(103,$B$6:$B183)*1</f>
        <v>178</v>
      </c>
      <c r="B183" s="29" t="s">
        <v>153</v>
      </c>
      <c r="C183" s="9" t="s">
        <v>628</v>
      </c>
      <c r="D183" s="9" t="s">
        <v>155</v>
      </c>
      <c r="E183" s="9" t="s">
        <v>156</v>
      </c>
      <c r="F183" s="9" t="s">
        <v>157</v>
      </c>
      <c r="G183" s="9" t="s">
        <v>108</v>
      </c>
      <c r="H183" s="9" t="s">
        <v>887</v>
      </c>
      <c r="I183" s="9" t="s">
        <v>195</v>
      </c>
      <c r="J183" s="9" t="str">
        <f t="shared" si="7"/>
        <v>小密乡小密村产业发展项目购买高速插秧机1台，履带式拖拉机1台及相关配件14</v>
      </c>
      <c r="K183" s="9" t="s">
        <v>888</v>
      </c>
      <c r="L183" s="9" t="s">
        <v>168</v>
      </c>
      <c r="M183" s="9" t="s">
        <v>63</v>
      </c>
      <c r="N183" s="9" t="s">
        <v>160</v>
      </c>
      <c r="O183" s="9">
        <v>8082</v>
      </c>
      <c r="P183" s="9" t="s">
        <v>161</v>
      </c>
      <c r="Q183" s="9" t="s">
        <v>197</v>
      </c>
      <c r="R183" s="9">
        <v>3</v>
      </c>
      <c r="S183" s="9" t="s">
        <v>27</v>
      </c>
      <c r="T183" s="9" t="s">
        <v>87</v>
      </c>
      <c r="U183" s="9" t="s">
        <v>36</v>
      </c>
      <c r="V183" s="9">
        <v>14</v>
      </c>
      <c r="W183" s="9">
        <v>14</v>
      </c>
      <c r="X183" s="9"/>
      <c r="Y183" s="9" t="s">
        <v>889</v>
      </c>
      <c r="Z183" s="38" t="str">
        <f>K183</f>
        <v>购买高速插秧机1台，履带式拖拉机1台及相关配件</v>
      </c>
      <c r="AA183" s="34">
        <v>42</v>
      </c>
      <c r="AB183" s="34">
        <v>462</v>
      </c>
      <c r="AC183" s="38" t="s">
        <v>164</v>
      </c>
      <c r="AD183" s="9" t="s">
        <v>29</v>
      </c>
      <c r="AE183" s="9" t="s">
        <v>890</v>
      </c>
      <c r="AF183" s="9" t="s">
        <v>890</v>
      </c>
      <c r="AG183" s="9"/>
    </row>
    <row r="184" s="23" customFormat="1" ht="104.4" spans="1:33">
      <c r="A184" s="29">
        <f>SUBTOTAL(103,$B$6:$B184)*1</f>
        <v>179</v>
      </c>
      <c r="B184" s="29" t="s">
        <v>153</v>
      </c>
      <c r="C184" s="9" t="s">
        <v>303</v>
      </c>
      <c r="D184" s="9" t="s">
        <v>155</v>
      </c>
      <c r="E184" s="9" t="s">
        <v>156</v>
      </c>
      <c r="F184" s="9" t="s">
        <v>157</v>
      </c>
      <c r="G184" s="9" t="s">
        <v>108</v>
      </c>
      <c r="H184" s="9" t="s">
        <v>887</v>
      </c>
      <c r="I184" s="9" t="s">
        <v>195</v>
      </c>
      <c r="J184" s="9" t="str">
        <f t="shared" si="7"/>
        <v>小密乡小密村人居环境整治项目对下新屋小组进行农村人居环境整治，破损道路路面修复980米，修建排水沟350米，砖砌防护挡墙约180米，场地硬化约2500平方米等47</v>
      </c>
      <c r="K184" s="9" t="s">
        <v>891</v>
      </c>
      <c r="L184" s="9" t="s">
        <v>168</v>
      </c>
      <c r="M184" s="9" t="s">
        <v>63</v>
      </c>
      <c r="N184" s="9" t="s">
        <v>160</v>
      </c>
      <c r="O184" s="9">
        <v>8082</v>
      </c>
      <c r="P184" s="9" t="s">
        <v>161</v>
      </c>
      <c r="Q184" s="9" t="s">
        <v>319</v>
      </c>
      <c r="R184" s="9">
        <v>2500</v>
      </c>
      <c r="S184" s="9" t="s">
        <v>50</v>
      </c>
      <c r="T184" s="9" t="s">
        <v>91</v>
      </c>
      <c r="U184" s="9" t="s">
        <v>51</v>
      </c>
      <c r="V184" s="9">
        <v>47</v>
      </c>
      <c r="W184" s="9">
        <v>47</v>
      </c>
      <c r="X184" s="9"/>
      <c r="Y184" s="9" t="s">
        <v>892</v>
      </c>
      <c r="Z184" s="38" t="str">
        <f>K184</f>
        <v>对下新屋小组进行农村人居环境整治，破损道路路面修复980米，修建排水沟350米，砖砌防护挡墙约180米，场地硬化约2500平方米等</v>
      </c>
      <c r="AA184" s="34">
        <v>42</v>
      </c>
      <c r="AB184" s="34">
        <v>156</v>
      </c>
      <c r="AC184" s="38" t="s">
        <v>164</v>
      </c>
      <c r="AD184" s="9" t="s">
        <v>29</v>
      </c>
      <c r="AE184" s="9" t="s">
        <v>890</v>
      </c>
      <c r="AF184" s="9" t="s">
        <v>890</v>
      </c>
      <c r="AG184" s="9"/>
    </row>
    <row r="185" s="23" customFormat="1" ht="156.6" spans="1:33">
      <c r="A185" s="29">
        <f>SUBTOTAL(103,$B$6:$B185)*1</f>
        <v>180</v>
      </c>
      <c r="B185" s="29" t="s">
        <v>153</v>
      </c>
      <c r="C185" s="9" t="s">
        <v>193</v>
      </c>
      <c r="D185" s="9" t="s">
        <v>155</v>
      </c>
      <c r="E185" s="9" t="s">
        <v>185</v>
      </c>
      <c r="F185" s="9" t="s">
        <v>157</v>
      </c>
      <c r="G185" s="9" t="s">
        <v>108</v>
      </c>
      <c r="H185" s="9" t="s">
        <v>887</v>
      </c>
      <c r="I185" s="9" t="s">
        <v>195</v>
      </c>
      <c r="J185" s="9" t="str">
        <f t="shared" si="7"/>
        <v>小密乡小密村农机购置项目购买羿农EN954-C(G4)无人驾驶轮式拖拉机1台，巨隆1GQN-230H旋耕机1台、大疆3WWDZ-40B农业无人飞机1台、大疆T50撒播器1台、洋马2ZGQ-60D(G4)无人驾驶高速插秧机1台、洋马4LZ-6.0A(G4)无人驾驶收割机1台等农机及配件100</v>
      </c>
      <c r="K185" s="9" t="s">
        <v>893</v>
      </c>
      <c r="L185" s="9" t="s">
        <v>159</v>
      </c>
      <c r="M185" s="9" t="s">
        <v>69</v>
      </c>
      <c r="N185" s="9" t="s">
        <v>160</v>
      </c>
      <c r="O185" s="9">
        <v>3312</v>
      </c>
      <c r="P185" s="9" t="s">
        <v>161</v>
      </c>
      <c r="Q185" s="9" t="s">
        <v>197</v>
      </c>
      <c r="R185" s="9">
        <v>6</v>
      </c>
      <c r="S185" s="9" t="s">
        <v>27</v>
      </c>
      <c r="T185" s="9" t="s">
        <v>87</v>
      </c>
      <c r="U185" s="9" t="s">
        <v>36</v>
      </c>
      <c r="V185" s="9">
        <v>100</v>
      </c>
      <c r="W185" s="9">
        <v>100</v>
      </c>
      <c r="X185" s="9"/>
      <c r="Y185" s="9" t="s">
        <v>894</v>
      </c>
      <c r="Z185" s="38" t="str">
        <f t="shared" ref="Z185:Z234" si="8">K185</f>
        <v>购买羿农EN954-C(G4)无人驾驶轮式拖拉机1台，巨隆1GQN-230H旋耕机1台、大疆3WWDZ-40B农业无人飞机1台、大疆T50撒播器1台、洋马2ZGQ-60D(G4)无人驾驶高速插秧机1台、洋马4LZ-6.0A(G4)无人驾驶收割机1台等农机及配件</v>
      </c>
      <c r="AA185" s="34">
        <v>60</v>
      </c>
      <c r="AB185" s="34">
        <v>242</v>
      </c>
      <c r="AC185" s="38" t="s">
        <v>164</v>
      </c>
      <c r="AD185" s="9" t="s">
        <v>29</v>
      </c>
      <c r="AE185" s="9" t="s">
        <v>890</v>
      </c>
      <c r="AF185" s="9" t="s">
        <v>890</v>
      </c>
      <c r="AG185" s="9"/>
    </row>
    <row r="186" s="23" customFormat="1" ht="104.4" spans="1:33">
      <c r="A186" s="29">
        <f>SUBTOTAL(103,$B$6:$B186)*1</f>
        <v>181</v>
      </c>
      <c r="B186" s="29" t="s">
        <v>153</v>
      </c>
      <c r="C186" s="9" t="s">
        <v>628</v>
      </c>
      <c r="D186" s="9" t="s">
        <v>155</v>
      </c>
      <c r="E186" s="9" t="s">
        <v>185</v>
      </c>
      <c r="F186" s="9" t="s">
        <v>157</v>
      </c>
      <c r="G186" s="9" t="s">
        <v>108</v>
      </c>
      <c r="H186" s="9" t="s">
        <v>887</v>
      </c>
      <c r="I186" s="9" t="s">
        <v>195</v>
      </c>
      <c r="J186" s="9" t="str">
        <f t="shared" si="7"/>
        <v>小密乡小密村产业发展项目新建石塅小组富硒（水稻）示范基地100亩，拱涵1座，长9米，内垮8米，桥面宽4.5米；仓库200平方米；水坝改造1座；新建防洪护坡堡坎约60米等基础设施。140</v>
      </c>
      <c r="K186" s="9" t="s">
        <v>895</v>
      </c>
      <c r="L186" s="9" t="s">
        <v>159</v>
      </c>
      <c r="M186" s="9" t="s">
        <v>69</v>
      </c>
      <c r="N186" s="9" t="s">
        <v>160</v>
      </c>
      <c r="O186" s="9">
        <v>3312</v>
      </c>
      <c r="P186" s="9" t="s">
        <v>161</v>
      </c>
      <c r="Q186" s="9" t="s">
        <v>222</v>
      </c>
      <c r="R186" s="9">
        <v>500</v>
      </c>
      <c r="S186" s="9" t="s">
        <v>50</v>
      </c>
      <c r="T186" s="9" t="s">
        <v>90</v>
      </c>
      <c r="U186" s="9" t="s">
        <v>58</v>
      </c>
      <c r="V186" s="9">
        <v>140</v>
      </c>
      <c r="W186" s="9">
        <v>140</v>
      </c>
      <c r="X186" s="9"/>
      <c r="Y186" s="9" t="s">
        <v>896</v>
      </c>
      <c r="Z186" s="38" t="str">
        <f t="shared" si="8"/>
        <v>新建石塅小组富硒（水稻）示范基地100亩，拱涵1座，长9米，内垮8米，桥面宽4.5米；仓库200平方米；水坝改造1座；新建防洪护坡堡坎约60米等基础设施。</v>
      </c>
      <c r="AA186" s="34">
        <v>230</v>
      </c>
      <c r="AB186" s="34">
        <v>960</v>
      </c>
      <c r="AC186" s="38" t="s">
        <v>164</v>
      </c>
      <c r="AD186" s="9" t="s">
        <v>29</v>
      </c>
      <c r="AE186" s="9" t="s">
        <v>890</v>
      </c>
      <c r="AF186" s="9" t="s">
        <v>890</v>
      </c>
      <c r="AG186" s="9"/>
    </row>
    <row r="187" s="23" customFormat="1" ht="104.4" spans="1:33">
      <c r="A187" s="29">
        <f>SUBTOTAL(103,$B$6:$B187)*1</f>
        <v>182</v>
      </c>
      <c r="B187" s="29" t="s">
        <v>153</v>
      </c>
      <c r="C187" s="9" t="s">
        <v>897</v>
      </c>
      <c r="D187" s="9" t="s">
        <v>155</v>
      </c>
      <c r="E187" s="9" t="s">
        <v>156</v>
      </c>
      <c r="F187" s="9" t="s">
        <v>157</v>
      </c>
      <c r="G187" s="9" t="s">
        <v>108</v>
      </c>
      <c r="H187" s="9" t="s">
        <v>887</v>
      </c>
      <c r="I187" s="9" t="s">
        <v>195</v>
      </c>
      <c r="J187" s="9" t="str">
        <f t="shared" si="7"/>
        <v>小密乡小密村村级养殖场建设项目在小密乡坑尾小组新建牛羊养殖基地10亩，建设养殖大棚2亩及配套养殖设施设备建设100</v>
      </c>
      <c r="K187" s="30" t="s">
        <v>898</v>
      </c>
      <c r="L187" s="9" t="s">
        <v>172</v>
      </c>
      <c r="M187" s="9" t="s">
        <v>288</v>
      </c>
      <c r="N187" s="9" t="s">
        <v>160</v>
      </c>
      <c r="O187" s="9">
        <v>433</v>
      </c>
      <c r="P187" s="9" t="s">
        <v>161</v>
      </c>
      <c r="Q187" s="9" t="s">
        <v>222</v>
      </c>
      <c r="R187" s="9">
        <v>10</v>
      </c>
      <c r="S187" s="9" t="s">
        <v>27</v>
      </c>
      <c r="T187" s="9" t="s">
        <v>85</v>
      </c>
      <c r="U187" s="9" t="s">
        <v>41</v>
      </c>
      <c r="V187" s="9">
        <v>100</v>
      </c>
      <c r="W187" s="9">
        <v>100</v>
      </c>
      <c r="X187" s="9"/>
      <c r="Y187" s="9" t="s">
        <v>899</v>
      </c>
      <c r="Z187" s="38" t="str">
        <f t="shared" si="8"/>
        <v>在小密乡坑尾小组新建牛羊养殖基地10亩，建设养殖大棚2亩及配套养殖设施设备建设</v>
      </c>
      <c r="AA187" s="34">
        <v>798</v>
      </c>
      <c r="AB187" s="34">
        <v>4180</v>
      </c>
      <c r="AC187" s="38" t="s">
        <v>164</v>
      </c>
      <c r="AD187" s="9" t="s">
        <v>29</v>
      </c>
      <c r="AE187" s="9" t="s">
        <v>890</v>
      </c>
      <c r="AF187" s="9" t="s">
        <v>890</v>
      </c>
      <c r="AG187" s="9"/>
    </row>
    <row r="188" s="23" customFormat="1" ht="208.8" spans="1:33">
      <c r="A188" s="29">
        <f>SUBTOTAL(103,$B$6:$B188)*1</f>
        <v>183</v>
      </c>
      <c r="B188" s="29" t="s">
        <v>153</v>
      </c>
      <c r="C188" s="9" t="s">
        <v>677</v>
      </c>
      <c r="D188" s="9" t="s">
        <v>155</v>
      </c>
      <c r="E188" s="9" t="s">
        <v>156</v>
      </c>
      <c r="F188" s="9" t="s">
        <v>157</v>
      </c>
      <c r="G188" s="9" t="s">
        <v>108</v>
      </c>
      <c r="H188" s="9" t="s">
        <v>900</v>
      </c>
      <c r="I188" s="9"/>
      <c r="J188" s="9" t="str">
        <f t="shared" si="7"/>
        <v>小密乡小密村、莲塘村、半迳村、杉背村、罗田村、孕龙村农田复耕项目小密村开荒复耕面积49亩；莲塘村开荒复耕面积49.07；半迳村开荒复耕面积222.54；杉背村开荒复耕面积14.33亩；孕龙村开荒复耕面积102亩；罗田村开荒复耕面积79亩36.1</v>
      </c>
      <c r="K188" s="9" t="s">
        <v>901</v>
      </c>
      <c r="L188" s="9" t="s">
        <v>159</v>
      </c>
      <c r="M188" s="9" t="s">
        <v>69</v>
      </c>
      <c r="N188" s="9" t="s">
        <v>160</v>
      </c>
      <c r="O188" s="9">
        <v>3312</v>
      </c>
      <c r="P188" s="9" t="s">
        <v>161</v>
      </c>
      <c r="Q188" s="9" t="s">
        <v>222</v>
      </c>
      <c r="R188" s="9">
        <v>519.94</v>
      </c>
      <c r="S188" s="9" t="s">
        <v>27</v>
      </c>
      <c r="T188" s="9" t="s">
        <v>85</v>
      </c>
      <c r="U188" s="9" t="s">
        <v>43</v>
      </c>
      <c r="V188" s="9">
        <v>36.1</v>
      </c>
      <c r="W188" s="9">
        <v>36.1</v>
      </c>
      <c r="X188" s="9"/>
      <c r="Y188" s="9" t="s">
        <v>902</v>
      </c>
      <c r="Z188" s="38" t="str">
        <f t="shared" si="8"/>
        <v>小密村开荒复耕面积49亩；莲塘村开荒复耕面积49.07；半迳村开荒复耕面积222.54；杉背村开荒复耕面积14.33亩；孕龙村开荒复耕面积102亩；罗田村开荒复耕面积79亩</v>
      </c>
      <c r="AA188" s="34">
        <v>481</v>
      </c>
      <c r="AB188" s="34">
        <v>2165</v>
      </c>
      <c r="AC188" s="38" t="s">
        <v>164</v>
      </c>
      <c r="AD188" s="9" t="s">
        <v>29</v>
      </c>
      <c r="AE188" s="9" t="s">
        <v>855</v>
      </c>
      <c r="AF188" s="9" t="s">
        <v>900</v>
      </c>
      <c r="AG188" s="9"/>
    </row>
    <row r="189" s="23" customFormat="1" ht="87" spans="1:33">
      <c r="A189" s="29">
        <f>SUBTOTAL(103,$B$6:$B189)*1</f>
        <v>184</v>
      </c>
      <c r="B189" s="29" t="s">
        <v>153</v>
      </c>
      <c r="C189" s="9" t="s">
        <v>628</v>
      </c>
      <c r="D189" s="9" t="s">
        <v>155</v>
      </c>
      <c r="E189" s="9" t="s">
        <v>156</v>
      </c>
      <c r="F189" s="9" t="s">
        <v>157</v>
      </c>
      <c r="G189" s="9" t="s">
        <v>108</v>
      </c>
      <c r="H189" s="9" t="s">
        <v>903</v>
      </c>
      <c r="I189" s="9" t="s">
        <v>208</v>
      </c>
      <c r="J189" s="9" t="str">
        <f t="shared" si="7"/>
        <v>小密乡孕龙村产业发展项目购买收割机拖板车1台，割草机2台，油菜种植一体机1台、插秧机1台6</v>
      </c>
      <c r="K189" s="9" t="s">
        <v>904</v>
      </c>
      <c r="L189" s="4" t="s">
        <v>159</v>
      </c>
      <c r="M189" s="4" t="s">
        <v>69</v>
      </c>
      <c r="N189" s="4" t="s">
        <v>160</v>
      </c>
      <c r="O189" s="4">
        <v>3312</v>
      </c>
      <c r="P189" s="9" t="s">
        <v>161</v>
      </c>
      <c r="Q189" s="9" t="s">
        <v>197</v>
      </c>
      <c r="R189" s="9">
        <v>5</v>
      </c>
      <c r="S189" s="9" t="s">
        <v>27</v>
      </c>
      <c r="T189" s="9" t="s">
        <v>87</v>
      </c>
      <c r="U189" s="9" t="s">
        <v>36</v>
      </c>
      <c r="V189" s="9">
        <v>6</v>
      </c>
      <c r="W189" s="9">
        <v>6</v>
      </c>
      <c r="X189" s="9"/>
      <c r="Y189" s="9" t="s">
        <v>905</v>
      </c>
      <c r="Z189" s="38" t="str">
        <f t="shared" si="8"/>
        <v>购买收割机拖板车1台，割草机2台，油菜种植一体机1台、插秧机1台</v>
      </c>
      <c r="AA189" s="34">
        <v>48</v>
      </c>
      <c r="AB189" s="34">
        <v>265</v>
      </c>
      <c r="AC189" s="38" t="s">
        <v>164</v>
      </c>
      <c r="AD189" s="9" t="s">
        <v>29</v>
      </c>
      <c r="AE189" s="9" t="str">
        <f>H189&amp;"民委员会"</f>
        <v>孕龙村民委员会</v>
      </c>
      <c r="AF189" s="9" t="str">
        <f>H189&amp;"民委员会"</f>
        <v>孕龙村民委员会</v>
      </c>
      <c r="AG189" s="9"/>
    </row>
    <row r="190" s="23" customFormat="1" ht="69.6" spans="1:33">
      <c r="A190" s="29">
        <f>SUBTOTAL(103,$B$6:$B190)*1</f>
        <v>185</v>
      </c>
      <c r="B190" s="29" t="s">
        <v>153</v>
      </c>
      <c r="C190" s="9" t="s">
        <v>628</v>
      </c>
      <c r="D190" s="9" t="s">
        <v>155</v>
      </c>
      <c r="E190" s="9" t="s">
        <v>156</v>
      </c>
      <c r="F190" s="9" t="s">
        <v>157</v>
      </c>
      <c r="G190" s="9" t="s">
        <v>108</v>
      </c>
      <c r="H190" s="9" t="s">
        <v>903</v>
      </c>
      <c r="I190" s="9" t="s">
        <v>208</v>
      </c>
      <c r="J190" s="9" t="str">
        <f t="shared" si="7"/>
        <v>小密乡孕龙村产业发展项目30亩烟叶种植基地新建排灌站2座，泵房1座，排水管道1000米。12</v>
      </c>
      <c r="K190" s="9" t="s">
        <v>906</v>
      </c>
      <c r="L190" s="9" t="s">
        <v>159</v>
      </c>
      <c r="M190" s="9" t="s">
        <v>69</v>
      </c>
      <c r="N190" s="9" t="s">
        <v>160</v>
      </c>
      <c r="O190" s="9">
        <v>3312</v>
      </c>
      <c r="P190" s="9" t="s">
        <v>161</v>
      </c>
      <c r="Q190" s="9" t="s">
        <v>229</v>
      </c>
      <c r="R190" s="9">
        <v>2</v>
      </c>
      <c r="S190" s="9" t="s">
        <v>50</v>
      </c>
      <c r="T190" s="9" t="s">
        <v>90</v>
      </c>
      <c r="U190" s="9" t="s">
        <v>58</v>
      </c>
      <c r="V190" s="9">
        <v>12</v>
      </c>
      <c r="W190" s="9">
        <v>12</v>
      </c>
      <c r="X190" s="9"/>
      <c r="Y190" s="9" t="s">
        <v>907</v>
      </c>
      <c r="Z190" s="38" t="str">
        <f t="shared" si="8"/>
        <v>30亩烟叶种植基地新建排灌站2座，泵房1座，排水管道1000米。</v>
      </c>
      <c r="AA190" s="34">
        <v>44</v>
      </c>
      <c r="AB190" s="34">
        <v>262</v>
      </c>
      <c r="AC190" s="38" t="s">
        <v>164</v>
      </c>
      <c r="AD190" s="9" t="s">
        <v>29</v>
      </c>
      <c r="AE190" s="9" t="str">
        <f>H190&amp;"民委员会"</f>
        <v>孕龙村民委员会</v>
      </c>
      <c r="AF190" s="9" t="str">
        <f>H190&amp;"民委员会"</f>
        <v>孕龙村民委员会</v>
      </c>
      <c r="AG190" s="9"/>
    </row>
    <row r="191" s="23" customFormat="1" ht="69.6" spans="1:33">
      <c r="A191" s="29">
        <f>SUBTOTAL(103,$B$6:$B191)*1</f>
        <v>186</v>
      </c>
      <c r="B191" s="29" t="s">
        <v>153</v>
      </c>
      <c r="C191" s="9" t="s">
        <v>873</v>
      </c>
      <c r="D191" s="9" t="s">
        <v>155</v>
      </c>
      <c r="E191" s="9" t="s">
        <v>156</v>
      </c>
      <c r="F191" s="9" t="s">
        <v>157</v>
      </c>
      <c r="G191" s="9" t="s">
        <v>108</v>
      </c>
      <c r="H191" s="9" t="s">
        <v>903</v>
      </c>
      <c r="I191" s="9" t="s">
        <v>208</v>
      </c>
      <c r="J191" s="9" t="str">
        <f t="shared" si="7"/>
        <v>小密乡孕龙村住房安全建设对全村3户保障房、及2脱贫户的房屋进行屋顶维修防水补漏460㎡、保障房化粪池1座等。12</v>
      </c>
      <c r="K191" s="9" t="s">
        <v>908</v>
      </c>
      <c r="L191" s="9" t="s">
        <v>172</v>
      </c>
      <c r="M191" s="9" t="s">
        <v>25</v>
      </c>
      <c r="N191" s="9" t="s">
        <v>160</v>
      </c>
      <c r="O191" s="9">
        <v>8880</v>
      </c>
      <c r="P191" s="9" t="s">
        <v>161</v>
      </c>
      <c r="Q191" s="9" t="s">
        <v>173</v>
      </c>
      <c r="R191" s="9">
        <v>5</v>
      </c>
      <c r="S191" s="9" t="s">
        <v>44</v>
      </c>
      <c r="T191" s="9" t="s">
        <v>93</v>
      </c>
      <c r="U191" s="9" t="s">
        <v>45</v>
      </c>
      <c r="V191" s="9">
        <v>12</v>
      </c>
      <c r="W191" s="9">
        <v>12</v>
      </c>
      <c r="X191" s="9"/>
      <c r="Y191" s="9" t="s">
        <v>909</v>
      </c>
      <c r="Z191" s="38" t="str">
        <f t="shared" si="8"/>
        <v>对全村3户保障房、及2脱贫户的房屋进行屋顶维修防水补漏460㎡、保障房化粪池1座等。</v>
      </c>
      <c r="AA191" s="34">
        <v>5</v>
      </c>
      <c r="AB191" s="34">
        <v>16</v>
      </c>
      <c r="AC191" s="38" t="s">
        <v>164</v>
      </c>
      <c r="AD191" s="9" t="s">
        <v>46</v>
      </c>
      <c r="AE191" s="9" t="s">
        <v>910</v>
      </c>
      <c r="AF191" s="9" t="s">
        <v>910</v>
      </c>
      <c r="AG191" s="9"/>
    </row>
    <row r="192" s="23" customFormat="1" ht="87" spans="1:33">
      <c r="A192" s="29">
        <f>SUBTOTAL(103,$B$6:$B192)*1</f>
        <v>187</v>
      </c>
      <c r="B192" s="29" t="s">
        <v>153</v>
      </c>
      <c r="C192" s="9" t="s">
        <v>911</v>
      </c>
      <c r="D192" s="9" t="s">
        <v>176</v>
      </c>
      <c r="E192" s="9" t="s">
        <v>156</v>
      </c>
      <c r="F192" s="9" t="s">
        <v>157</v>
      </c>
      <c r="G192" s="9" t="s">
        <v>109</v>
      </c>
      <c r="H192" s="9" t="s">
        <v>912</v>
      </c>
      <c r="I192" s="9" t="s">
        <v>246</v>
      </c>
      <c r="J192" s="9" t="str">
        <f t="shared" si="7"/>
        <v>晓龙乡高兰村晓龙乡高兰农饮水厂供水管网改造工程供水管网改造3000米，水厂道路硬化80米，余坪硬化100平方米，供水设施修缮等基础设施改造47</v>
      </c>
      <c r="K192" s="9" t="s">
        <v>913</v>
      </c>
      <c r="L192" s="9" t="s">
        <v>168</v>
      </c>
      <c r="M192" s="9" t="s">
        <v>62</v>
      </c>
      <c r="N192" s="9" t="s">
        <v>160</v>
      </c>
      <c r="O192" s="9">
        <v>359</v>
      </c>
      <c r="P192" s="9" t="s">
        <v>161</v>
      </c>
      <c r="Q192" s="9" t="s">
        <v>201</v>
      </c>
      <c r="R192" s="9">
        <v>2200</v>
      </c>
      <c r="S192" s="9" t="s">
        <v>50</v>
      </c>
      <c r="T192" s="9" t="s">
        <v>90</v>
      </c>
      <c r="U192" s="9" t="s">
        <v>54</v>
      </c>
      <c r="V192" s="9">
        <v>47</v>
      </c>
      <c r="W192" s="9">
        <v>47</v>
      </c>
      <c r="X192" s="9"/>
      <c r="Y192" s="9" t="s">
        <v>914</v>
      </c>
      <c r="Z192" s="38" t="str">
        <f t="shared" si="8"/>
        <v>供水管网改造3000米，水厂道路硬化80米，余坪硬化100平方米，供水设施修缮等基础设施改造</v>
      </c>
      <c r="AA192" s="34">
        <v>240</v>
      </c>
      <c r="AB192" s="34">
        <v>1200</v>
      </c>
      <c r="AC192" s="38" t="s">
        <v>164</v>
      </c>
      <c r="AD192" s="9" t="s">
        <v>55</v>
      </c>
      <c r="AE192" s="9" t="s">
        <v>915</v>
      </c>
      <c r="AF192" s="9" t="s">
        <v>916</v>
      </c>
      <c r="AG192" s="9"/>
    </row>
    <row r="193" s="23" customFormat="1" ht="330.6" spans="1:33">
      <c r="A193" s="29">
        <f>SUBTOTAL(103,$B$6:$B193)*1</f>
        <v>188</v>
      </c>
      <c r="B193" s="29" t="s">
        <v>153</v>
      </c>
      <c r="C193" s="9" t="s">
        <v>917</v>
      </c>
      <c r="D193" s="9" t="s">
        <v>155</v>
      </c>
      <c r="E193" s="9" t="s">
        <v>156</v>
      </c>
      <c r="F193" s="9" t="s">
        <v>157</v>
      </c>
      <c r="G193" s="9" t="s">
        <v>109</v>
      </c>
      <c r="H193" s="9" t="s">
        <v>918</v>
      </c>
      <c r="I193" s="9"/>
      <c r="J193" s="9" t="str">
        <f t="shared" si="7"/>
        <v>晓龙乡高兰村、老屋下村、晓村村、庙背村、田尾村、桂林村、上保村、倒圳村、塘头下村晓龙乡农田复耕项目高兰村耕地复垦95亩，老屋下村耕地复垦78亩，晓村村耕地复垦23亩，庙背村耕地复垦31亩，田尾村耕地复垦37.17，桂林村耕地复垦97亩，上保村耕地复垦33.04亩，倒圳村耕地复垦17.3亩，塘头下村44亩20</v>
      </c>
      <c r="K193" s="9" t="s">
        <v>919</v>
      </c>
      <c r="L193" s="9" t="s">
        <v>227</v>
      </c>
      <c r="M193" s="9" t="s">
        <v>67</v>
      </c>
      <c r="N193" s="9" t="s">
        <v>228</v>
      </c>
      <c r="O193" s="9">
        <v>307.875</v>
      </c>
      <c r="P193" s="9" t="s">
        <v>161</v>
      </c>
      <c r="Q193" s="9" t="s">
        <v>222</v>
      </c>
      <c r="R193" s="9">
        <v>456</v>
      </c>
      <c r="S193" s="9" t="s">
        <v>27</v>
      </c>
      <c r="T193" s="9" t="s">
        <v>85</v>
      </c>
      <c r="U193" s="9" t="s">
        <v>43</v>
      </c>
      <c r="V193" s="9">
        <v>20</v>
      </c>
      <c r="W193" s="9">
        <v>20</v>
      </c>
      <c r="X193" s="9"/>
      <c r="Y193" s="9" t="s">
        <v>920</v>
      </c>
      <c r="Z193" s="38" t="str">
        <f t="shared" si="8"/>
        <v>高兰村耕地复垦95亩，老屋下村耕地复垦78亩，晓村村耕地复垦23亩，庙背村耕地复垦31亩，田尾村耕地复垦37.17，桂林村耕地复垦97亩，上保村耕地复垦33.04亩，倒圳村耕地复垦17.3亩，塘头下村44亩</v>
      </c>
      <c r="AA193" s="34">
        <v>125</v>
      </c>
      <c r="AB193" s="34">
        <v>625</v>
      </c>
      <c r="AC193" s="38" t="s">
        <v>164</v>
      </c>
      <c r="AD193" s="9" t="s">
        <v>29</v>
      </c>
      <c r="AE193" s="9" t="s">
        <v>915</v>
      </c>
      <c r="AF193" s="9" t="s">
        <v>915</v>
      </c>
      <c r="AG193" s="9"/>
    </row>
    <row r="194" s="23" customFormat="1" ht="104.4" spans="1:33">
      <c r="A194" s="29">
        <f>SUBTOTAL(103,$B$6:$B194)*1</f>
        <v>189</v>
      </c>
      <c r="B194" s="29" t="s">
        <v>153</v>
      </c>
      <c r="C194" s="9" t="s">
        <v>921</v>
      </c>
      <c r="D194" s="9" t="s">
        <v>155</v>
      </c>
      <c r="E194" s="9" t="s">
        <v>156</v>
      </c>
      <c r="F194" s="9" t="s">
        <v>157</v>
      </c>
      <c r="G194" s="9" t="s">
        <v>109</v>
      </c>
      <c r="H194" s="9" t="s">
        <v>922</v>
      </c>
      <c r="I194" s="9" t="s">
        <v>195</v>
      </c>
      <c r="J194" s="9" t="str">
        <f t="shared" si="7"/>
        <v>晓龙乡桂林村桂林村道路硬化新建道路长450米，宽3.5米，18公分厚.25</v>
      </c>
      <c r="K194" s="9" t="s">
        <v>923</v>
      </c>
      <c r="L194" s="9" t="s">
        <v>168</v>
      </c>
      <c r="M194" s="9" t="s">
        <v>63</v>
      </c>
      <c r="N194" s="9" t="s">
        <v>160</v>
      </c>
      <c r="O194" s="9">
        <v>8082</v>
      </c>
      <c r="P194" s="9" t="s">
        <v>161</v>
      </c>
      <c r="Q194" s="9" t="s">
        <v>201</v>
      </c>
      <c r="R194" s="9">
        <v>450</v>
      </c>
      <c r="S194" s="9" t="s">
        <v>50</v>
      </c>
      <c r="T194" s="9" t="s">
        <v>90</v>
      </c>
      <c r="U194" s="9" t="s">
        <v>52</v>
      </c>
      <c r="V194" s="9">
        <v>25</v>
      </c>
      <c r="W194" s="9">
        <v>25</v>
      </c>
      <c r="X194" s="9"/>
      <c r="Y194" s="9" t="s">
        <v>924</v>
      </c>
      <c r="Z194" s="38" t="str">
        <f t="shared" si="8"/>
        <v>新建道路长450米，宽3.5米，18公分厚.</v>
      </c>
      <c r="AA194" s="34">
        <v>224</v>
      </c>
      <c r="AB194" s="34">
        <v>896</v>
      </c>
      <c r="AC194" s="38" t="s">
        <v>164</v>
      </c>
      <c r="AD194" s="9" t="s">
        <v>65</v>
      </c>
      <c r="AE194" s="9" t="str">
        <f>AF194</f>
        <v>桂林村民委员会</v>
      </c>
      <c r="AF194" s="9" t="s">
        <v>925</v>
      </c>
      <c r="AG194" s="9"/>
    </row>
    <row r="195" s="23" customFormat="1" ht="69.6" spans="1:33">
      <c r="A195" s="29">
        <f>SUBTOTAL(103,$B$6:$B195)*1</f>
        <v>190</v>
      </c>
      <c r="B195" s="29" t="s">
        <v>153</v>
      </c>
      <c r="C195" s="9" t="s">
        <v>926</v>
      </c>
      <c r="D195" s="9" t="s">
        <v>155</v>
      </c>
      <c r="E195" s="9" t="s">
        <v>156</v>
      </c>
      <c r="F195" s="9" t="s">
        <v>157</v>
      </c>
      <c r="G195" s="9" t="s">
        <v>109</v>
      </c>
      <c r="H195" s="9" t="s">
        <v>922</v>
      </c>
      <c r="I195" s="9" t="s">
        <v>195</v>
      </c>
      <c r="J195" s="9" t="str">
        <f t="shared" si="7"/>
        <v>晓龙乡桂林村桂林村2023年人居环境整治新建河堤护栏20米，余坪硬化900平方米,余坪整治，道路修复360米等46</v>
      </c>
      <c r="K195" s="9" t="s">
        <v>927</v>
      </c>
      <c r="L195" s="9" t="s">
        <v>168</v>
      </c>
      <c r="M195" s="9" t="s">
        <v>63</v>
      </c>
      <c r="N195" s="9" t="s">
        <v>160</v>
      </c>
      <c r="O195" s="9">
        <v>8082</v>
      </c>
      <c r="P195" s="9" t="s">
        <v>161</v>
      </c>
      <c r="Q195" s="9" t="s">
        <v>319</v>
      </c>
      <c r="R195" s="9">
        <v>900</v>
      </c>
      <c r="S195" s="9" t="s">
        <v>50</v>
      </c>
      <c r="T195" s="9" t="s">
        <v>91</v>
      </c>
      <c r="U195" s="9" t="s">
        <v>51</v>
      </c>
      <c r="V195" s="9">
        <v>46</v>
      </c>
      <c r="W195" s="9">
        <v>46</v>
      </c>
      <c r="X195" s="9"/>
      <c r="Y195" s="9" t="s">
        <v>928</v>
      </c>
      <c r="Z195" s="38" t="str">
        <f t="shared" si="8"/>
        <v>新建河堤护栏20米，余坪硬化900平方米,余坪整治，道路修复360米等</v>
      </c>
      <c r="AA195" s="34">
        <v>235</v>
      </c>
      <c r="AB195" s="34">
        <v>940</v>
      </c>
      <c r="AC195" s="38" t="s">
        <v>164</v>
      </c>
      <c r="AD195" s="9" t="s">
        <v>29</v>
      </c>
      <c r="AE195" s="9" t="str">
        <f>AF195</f>
        <v>桂林村民委员会</v>
      </c>
      <c r="AF195" s="9" t="s">
        <v>925</v>
      </c>
      <c r="AG195" s="9"/>
    </row>
    <row r="196" s="23" customFormat="1" ht="69.6" spans="1:33">
      <c r="A196" s="29">
        <f>SUBTOTAL(103,$B$6:$B196)*1</f>
        <v>191</v>
      </c>
      <c r="B196" s="29" t="s">
        <v>153</v>
      </c>
      <c r="C196" s="9" t="s">
        <v>929</v>
      </c>
      <c r="D196" s="9" t="s">
        <v>155</v>
      </c>
      <c r="E196" s="9" t="s">
        <v>156</v>
      </c>
      <c r="F196" s="9" t="s">
        <v>157</v>
      </c>
      <c r="G196" s="9" t="s">
        <v>109</v>
      </c>
      <c r="H196" s="9" t="s">
        <v>922</v>
      </c>
      <c r="I196" s="9" t="s">
        <v>195</v>
      </c>
      <c r="J196" s="9" t="str">
        <f t="shared" si="7"/>
        <v>晓龙乡桂林村桂林村扶贫车间专变安装工程桂林扶贫车间安装专变1台及相关配套设施16</v>
      </c>
      <c r="K196" s="30" t="s">
        <v>930</v>
      </c>
      <c r="L196" s="9" t="s">
        <v>172</v>
      </c>
      <c r="M196" s="9" t="s">
        <v>25</v>
      </c>
      <c r="N196" s="9" t="s">
        <v>160</v>
      </c>
      <c r="O196" s="9">
        <v>8880</v>
      </c>
      <c r="P196" s="9" t="s">
        <v>161</v>
      </c>
      <c r="Q196" s="9" t="s">
        <v>197</v>
      </c>
      <c r="R196" s="9">
        <v>1</v>
      </c>
      <c r="S196" s="9" t="s">
        <v>27</v>
      </c>
      <c r="T196" s="9" t="s">
        <v>86</v>
      </c>
      <c r="U196" s="9" t="s">
        <v>34</v>
      </c>
      <c r="V196" s="9">
        <v>16</v>
      </c>
      <c r="W196" s="9">
        <v>16</v>
      </c>
      <c r="X196" s="9"/>
      <c r="Y196" s="9" t="s">
        <v>931</v>
      </c>
      <c r="Z196" s="38" t="str">
        <f t="shared" si="8"/>
        <v>桂林扶贫车间安装专变1台及相关配套设施</v>
      </c>
      <c r="AA196" s="34">
        <v>95</v>
      </c>
      <c r="AB196" s="34">
        <v>386</v>
      </c>
      <c r="AC196" s="38" t="s">
        <v>164</v>
      </c>
      <c r="AD196" s="9" t="s">
        <v>29</v>
      </c>
      <c r="AE196" s="9" t="str">
        <f>AF196</f>
        <v>桂林村民委员会</v>
      </c>
      <c r="AF196" s="9" t="s">
        <v>925</v>
      </c>
      <c r="AG196" s="9"/>
    </row>
    <row r="197" s="23" customFormat="1" ht="69.6" spans="1:33">
      <c r="A197" s="29">
        <f>SUBTOTAL(103,$B$6:$B197)*1</f>
        <v>192</v>
      </c>
      <c r="B197" s="29" t="s">
        <v>153</v>
      </c>
      <c r="C197" s="9" t="s">
        <v>932</v>
      </c>
      <c r="D197" s="9" t="s">
        <v>155</v>
      </c>
      <c r="E197" s="9" t="s">
        <v>156</v>
      </c>
      <c r="F197" s="9" t="s">
        <v>157</v>
      </c>
      <c r="G197" s="9" t="s">
        <v>109</v>
      </c>
      <c r="H197" s="9" t="s">
        <v>922</v>
      </c>
      <c r="I197" s="9" t="s">
        <v>195</v>
      </c>
      <c r="J197" s="9" t="str">
        <f t="shared" si="7"/>
        <v>晓龙乡桂林村桂林安置点道路硬化项目道路硬化900㎡13</v>
      </c>
      <c r="K197" s="9" t="s">
        <v>933</v>
      </c>
      <c r="L197" s="4" t="s">
        <v>168</v>
      </c>
      <c r="M197" s="4" t="s">
        <v>63</v>
      </c>
      <c r="N197" s="4" t="s">
        <v>160</v>
      </c>
      <c r="O197" s="4">
        <v>8082</v>
      </c>
      <c r="P197" s="9" t="s">
        <v>161</v>
      </c>
      <c r="Q197" s="9" t="s">
        <v>289</v>
      </c>
      <c r="R197" s="9">
        <v>1000</v>
      </c>
      <c r="S197" s="9" t="s">
        <v>59</v>
      </c>
      <c r="T197" s="9" t="s">
        <v>178</v>
      </c>
      <c r="U197" s="9" t="s">
        <v>57</v>
      </c>
      <c r="V197" s="9">
        <v>13</v>
      </c>
      <c r="W197" s="9">
        <v>13</v>
      </c>
      <c r="X197" s="9"/>
      <c r="Y197" s="9" t="s">
        <v>934</v>
      </c>
      <c r="Z197" s="38" t="str">
        <f t="shared" si="8"/>
        <v>道路硬化900㎡</v>
      </c>
      <c r="AA197" s="34" t="s">
        <v>935</v>
      </c>
      <c r="AB197" s="34">
        <v>52</v>
      </c>
      <c r="AC197" s="38" t="s">
        <v>164</v>
      </c>
      <c r="AD197" s="9" t="s">
        <v>26</v>
      </c>
      <c r="AE197" s="9" t="str">
        <f>AF197</f>
        <v>桂林村民委员会</v>
      </c>
      <c r="AF197" s="9" t="s">
        <v>925</v>
      </c>
      <c r="AG197" s="9"/>
    </row>
    <row r="198" s="23" customFormat="1" ht="69.6" spans="1:33">
      <c r="A198" s="29">
        <f>SUBTOTAL(103,$B$6:$B198)*1</f>
        <v>193</v>
      </c>
      <c r="B198" s="29" t="s">
        <v>153</v>
      </c>
      <c r="C198" s="9" t="s">
        <v>936</v>
      </c>
      <c r="D198" s="9" t="s">
        <v>155</v>
      </c>
      <c r="E198" s="9" t="s">
        <v>156</v>
      </c>
      <c r="F198" s="9" t="s">
        <v>157</v>
      </c>
      <c r="G198" s="9" t="s">
        <v>109</v>
      </c>
      <c r="H198" s="9" t="s">
        <v>937</v>
      </c>
      <c r="I198" s="9" t="s">
        <v>195</v>
      </c>
      <c r="J198" s="9" t="str">
        <f t="shared" si="7"/>
        <v>晓龙乡老屋下村白金柚基地新建白金柚基地300亩，排灌站1座，蓄水池1座，PE管1500米、生产路等配套设施45</v>
      </c>
      <c r="K198" s="30" t="s">
        <v>938</v>
      </c>
      <c r="L198" s="9" t="s">
        <v>172</v>
      </c>
      <c r="M198" s="9" t="s">
        <v>25</v>
      </c>
      <c r="N198" s="9" t="s">
        <v>160</v>
      </c>
      <c r="O198" s="9">
        <v>8880</v>
      </c>
      <c r="P198" s="9" t="s">
        <v>161</v>
      </c>
      <c r="Q198" s="9" t="s">
        <v>222</v>
      </c>
      <c r="R198" s="9">
        <v>300</v>
      </c>
      <c r="S198" s="9" t="s">
        <v>27</v>
      </c>
      <c r="T198" s="9" t="s">
        <v>85</v>
      </c>
      <c r="U198" s="9" t="s">
        <v>43</v>
      </c>
      <c r="V198" s="9">
        <v>45</v>
      </c>
      <c r="W198" s="9">
        <v>45</v>
      </c>
      <c r="X198" s="9"/>
      <c r="Y198" s="9" t="s">
        <v>939</v>
      </c>
      <c r="Z198" s="38" t="str">
        <f t="shared" si="8"/>
        <v>新建白金柚基地300亩，排灌站1座，蓄水池1座，PE管1500米、生产路等配套设施</v>
      </c>
      <c r="AA198" s="34">
        <v>232</v>
      </c>
      <c r="AB198" s="34">
        <v>1193</v>
      </c>
      <c r="AC198" s="38" t="s">
        <v>164</v>
      </c>
      <c r="AD198" s="9" t="s">
        <v>29</v>
      </c>
      <c r="AE198" s="9" t="s">
        <v>940</v>
      </c>
      <c r="AF198" s="9" t="s">
        <v>940</v>
      </c>
      <c r="AG198" s="9"/>
    </row>
    <row r="199" s="23" customFormat="1" ht="69.6" spans="1:33">
      <c r="A199" s="29">
        <f>SUBTOTAL(103,$B$6:$B199)*1</f>
        <v>194</v>
      </c>
      <c r="B199" s="29" t="s">
        <v>153</v>
      </c>
      <c r="C199" s="9" t="s">
        <v>941</v>
      </c>
      <c r="D199" s="9" t="s">
        <v>155</v>
      </c>
      <c r="E199" s="9" t="s">
        <v>156</v>
      </c>
      <c r="F199" s="9" t="s">
        <v>157</v>
      </c>
      <c r="G199" s="9" t="s">
        <v>109</v>
      </c>
      <c r="H199" s="9" t="s">
        <v>937</v>
      </c>
      <c r="I199" s="9" t="s">
        <v>195</v>
      </c>
      <c r="J199" s="9" t="str">
        <f t="shared" ref="J199:J262" si="9">G199&amp;H199&amp;C199&amp;K199&amp;V199</f>
        <v>晓龙乡老屋下村老屋下村农业机械设备采购谷物烘干机1台，高速插秧机2台，手扶插秧机2台，播种机2台26</v>
      </c>
      <c r="K199" s="30" t="s">
        <v>942</v>
      </c>
      <c r="L199" s="9" t="s">
        <v>172</v>
      </c>
      <c r="M199" s="9" t="s">
        <v>25</v>
      </c>
      <c r="N199" s="9" t="s">
        <v>160</v>
      </c>
      <c r="O199" s="9">
        <v>8880</v>
      </c>
      <c r="P199" s="9" t="s">
        <v>161</v>
      </c>
      <c r="Q199" s="9" t="s">
        <v>197</v>
      </c>
      <c r="R199" s="9">
        <v>6</v>
      </c>
      <c r="S199" s="9" t="s">
        <v>27</v>
      </c>
      <c r="T199" s="9" t="s">
        <v>87</v>
      </c>
      <c r="U199" s="9" t="s">
        <v>36</v>
      </c>
      <c r="V199" s="9">
        <v>26</v>
      </c>
      <c r="W199" s="9">
        <v>26</v>
      </c>
      <c r="X199" s="9"/>
      <c r="Y199" s="9" t="s">
        <v>943</v>
      </c>
      <c r="Z199" s="38" t="str">
        <f t="shared" si="8"/>
        <v>谷物烘干机1台，高速插秧机2台，手扶插秧机2台，播种机2台</v>
      </c>
      <c r="AA199" s="34">
        <v>232</v>
      </c>
      <c r="AB199" s="34">
        <v>1193</v>
      </c>
      <c r="AC199" s="38" t="s">
        <v>164</v>
      </c>
      <c r="AD199" s="9" t="s">
        <v>29</v>
      </c>
      <c r="AE199" s="9" t="s">
        <v>940</v>
      </c>
      <c r="AF199" s="9" t="s">
        <v>940</v>
      </c>
      <c r="AG199" s="9"/>
    </row>
    <row r="200" s="23" customFormat="1" ht="69.6" spans="1:33">
      <c r="A200" s="29">
        <f>SUBTOTAL(103,$B$6:$B200)*1</f>
        <v>195</v>
      </c>
      <c r="B200" s="29" t="s">
        <v>153</v>
      </c>
      <c r="C200" s="9" t="s">
        <v>944</v>
      </c>
      <c r="D200" s="9" t="s">
        <v>176</v>
      </c>
      <c r="E200" s="9" t="s">
        <v>156</v>
      </c>
      <c r="F200" s="9" t="s">
        <v>157</v>
      </c>
      <c r="G200" s="9" t="s">
        <v>109</v>
      </c>
      <c r="H200" s="9" t="s">
        <v>937</v>
      </c>
      <c r="I200" s="9" t="s">
        <v>195</v>
      </c>
      <c r="J200" s="9" t="str">
        <f t="shared" si="9"/>
        <v>晓龙乡老屋下村晓龙乡老屋下村供水管网改造工程水厂供水管网改造，加压泵一台，加压供水管网改造1200米。47</v>
      </c>
      <c r="K200" s="9" t="s">
        <v>945</v>
      </c>
      <c r="L200" s="9" t="s">
        <v>172</v>
      </c>
      <c r="M200" s="9" t="s">
        <v>25</v>
      </c>
      <c r="N200" s="9" t="s">
        <v>160</v>
      </c>
      <c r="O200" s="9">
        <v>8880</v>
      </c>
      <c r="P200" s="9" t="s">
        <v>161</v>
      </c>
      <c r="Q200" s="9" t="s">
        <v>201</v>
      </c>
      <c r="R200" s="9">
        <v>1200</v>
      </c>
      <c r="S200" s="9" t="s">
        <v>50</v>
      </c>
      <c r="T200" s="9" t="s">
        <v>90</v>
      </c>
      <c r="U200" s="9" t="s">
        <v>54</v>
      </c>
      <c r="V200" s="9">
        <v>47</v>
      </c>
      <c r="W200" s="9">
        <v>47</v>
      </c>
      <c r="X200" s="9"/>
      <c r="Y200" s="9" t="s">
        <v>946</v>
      </c>
      <c r="Z200" s="38" t="str">
        <f t="shared" si="8"/>
        <v>水厂供水管网改造，加压泵一台，加压供水管网改造1200米。</v>
      </c>
      <c r="AA200" s="34">
        <v>200</v>
      </c>
      <c r="AB200" s="34">
        <v>1000</v>
      </c>
      <c r="AC200" s="38" t="s">
        <v>164</v>
      </c>
      <c r="AD200" s="9" t="s">
        <v>55</v>
      </c>
      <c r="AE200" s="9" t="s">
        <v>915</v>
      </c>
      <c r="AF200" s="9" t="s">
        <v>940</v>
      </c>
      <c r="AG200" s="9"/>
    </row>
    <row r="201" s="23" customFormat="1" ht="87" spans="1:33">
      <c r="A201" s="29">
        <f>SUBTOTAL(103,$B$6:$B201)*1</f>
        <v>196</v>
      </c>
      <c r="B201" s="29" t="s">
        <v>153</v>
      </c>
      <c r="C201" s="9" t="s">
        <v>947</v>
      </c>
      <c r="D201" s="9" t="s">
        <v>155</v>
      </c>
      <c r="E201" s="9" t="s">
        <v>156</v>
      </c>
      <c r="F201" s="9" t="s">
        <v>157</v>
      </c>
      <c r="G201" s="9" t="s">
        <v>109</v>
      </c>
      <c r="H201" s="9" t="s">
        <v>948</v>
      </c>
      <c r="I201" s="9" t="s">
        <v>274</v>
      </c>
      <c r="J201" s="9" t="str">
        <f t="shared" si="9"/>
        <v>晓龙乡上保村上保村农业机械设备采购购买翻耕机4台及配套设施设备37</v>
      </c>
      <c r="K201" s="30" t="s">
        <v>949</v>
      </c>
      <c r="L201" s="9" t="s">
        <v>172</v>
      </c>
      <c r="M201" s="9" t="s">
        <v>25</v>
      </c>
      <c r="N201" s="9" t="s">
        <v>160</v>
      </c>
      <c r="O201" s="9">
        <v>8880</v>
      </c>
      <c r="P201" s="9" t="s">
        <v>161</v>
      </c>
      <c r="Q201" s="9" t="s">
        <v>197</v>
      </c>
      <c r="R201" s="9">
        <v>4</v>
      </c>
      <c r="S201" s="9" t="s">
        <v>27</v>
      </c>
      <c r="T201" s="9" t="s">
        <v>87</v>
      </c>
      <c r="U201" s="9" t="s">
        <v>36</v>
      </c>
      <c r="V201" s="9">
        <v>37</v>
      </c>
      <c r="W201" s="9">
        <v>37</v>
      </c>
      <c r="X201" s="9"/>
      <c r="Y201" s="9" t="s">
        <v>950</v>
      </c>
      <c r="Z201" s="38" t="str">
        <f t="shared" si="8"/>
        <v>购买翻耕机4台及配套设施设备</v>
      </c>
      <c r="AA201" s="34">
        <v>165</v>
      </c>
      <c r="AB201" s="34">
        <v>660</v>
      </c>
      <c r="AC201" s="38" t="s">
        <v>164</v>
      </c>
      <c r="AD201" s="9" t="s">
        <v>29</v>
      </c>
      <c r="AE201" s="9" t="str">
        <f>AF201</f>
        <v>桂林村民委员会</v>
      </c>
      <c r="AF201" s="9" t="s">
        <v>925</v>
      </c>
      <c r="AG201" s="9"/>
    </row>
    <row r="202" s="23" customFormat="1" ht="139.2" spans="1:33">
      <c r="A202" s="29">
        <f>SUBTOTAL(103,$B$6:$B202)*1</f>
        <v>197</v>
      </c>
      <c r="B202" s="29" t="s">
        <v>153</v>
      </c>
      <c r="C202" s="9" t="s">
        <v>951</v>
      </c>
      <c r="D202" s="9" t="s">
        <v>155</v>
      </c>
      <c r="E202" s="9" t="s">
        <v>156</v>
      </c>
      <c r="F202" s="9" t="s">
        <v>157</v>
      </c>
      <c r="G202" s="9" t="s">
        <v>109</v>
      </c>
      <c r="H202" s="9" t="s">
        <v>952</v>
      </c>
      <c r="I202" s="9"/>
      <c r="J202" s="9" t="str">
        <f t="shared" si="9"/>
        <v>晓龙乡塘头下村、田尾村、倒圳村、桂林村桂林红薯加工制作设备蒸箱2台、蒸汽发生器2台、烘干房2台等红薯生产设施设备（塘头下村、田尾村、倒圳村各30万元，桂林村57万元）147</v>
      </c>
      <c r="K202" s="30" t="s">
        <v>953</v>
      </c>
      <c r="L202" s="9" t="s">
        <v>172</v>
      </c>
      <c r="M202" s="9" t="s">
        <v>25</v>
      </c>
      <c r="N202" s="9" t="s">
        <v>160</v>
      </c>
      <c r="O202" s="9">
        <v>8880</v>
      </c>
      <c r="P202" s="9">
        <v>0</v>
      </c>
      <c r="Q202" s="9" t="s">
        <v>197</v>
      </c>
      <c r="R202" s="9">
        <v>34</v>
      </c>
      <c r="S202" s="9" t="s">
        <v>27</v>
      </c>
      <c r="T202" s="9" t="s">
        <v>86</v>
      </c>
      <c r="U202" s="9" t="s">
        <v>34</v>
      </c>
      <c r="V202" s="9">
        <v>147</v>
      </c>
      <c r="W202" s="9">
        <v>147</v>
      </c>
      <c r="X202" s="9"/>
      <c r="Y202" s="9" t="s">
        <v>954</v>
      </c>
      <c r="Z202" s="38" t="str">
        <f t="shared" si="8"/>
        <v>蒸箱2台、蒸汽发生器2台、烘干房2台等红薯生产设施设备（塘头下村、田尾村、倒圳村各30万元，桂林村57万元）</v>
      </c>
      <c r="AA202" s="34">
        <v>435</v>
      </c>
      <c r="AB202" s="34">
        <v>1740</v>
      </c>
      <c r="AC202" s="38" t="s">
        <v>164</v>
      </c>
      <c r="AD202" s="9" t="s">
        <v>29</v>
      </c>
      <c r="AE202" s="9" t="s">
        <v>915</v>
      </c>
      <c r="AF202" s="9" t="s">
        <v>925</v>
      </c>
      <c r="AG202" s="9"/>
    </row>
    <row r="203" s="23" customFormat="1" ht="104.4" spans="1:33">
      <c r="A203" s="29">
        <f>SUBTOTAL(103,$B$6:$B203)*1</f>
        <v>198</v>
      </c>
      <c r="B203" s="29" t="s">
        <v>153</v>
      </c>
      <c r="C203" s="9" t="s">
        <v>955</v>
      </c>
      <c r="D203" s="9" t="s">
        <v>155</v>
      </c>
      <c r="E203" s="9" t="s">
        <v>156</v>
      </c>
      <c r="F203" s="9" t="s">
        <v>157</v>
      </c>
      <c r="G203" s="9" t="s">
        <v>109</v>
      </c>
      <c r="H203" s="9" t="s">
        <v>956</v>
      </c>
      <c r="I203" s="9" t="s">
        <v>246</v>
      </c>
      <c r="J203" s="9" t="str">
        <f t="shared" si="9"/>
        <v>晓龙乡晓龙村红薯育苗温室大棚新建果蔬培育大棚3亩（含恒温、物联网、水、电、路等配套设施）31</v>
      </c>
      <c r="K203" s="30" t="s">
        <v>957</v>
      </c>
      <c r="L203" s="9" t="s">
        <v>172</v>
      </c>
      <c r="M203" s="9" t="s">
        <v>25</v>
      </c>
      <c r="N203" s="9" t="s">
        <v>160</v>
      </c>
      <c r="O203" s="9">
        <v>8880</v>
      </c>
      <c r="P203" s="9" t="s">
        <v>161</v>
      </c>
      <c r="Q203" s="9" t="s">
        <v>222</v>
      </c>
      <c r="R203" s="9">
        <v>3</v>
      </c>
      <c r="S203" s="9" t="s">
        <v>27</v>
      </c>
      <c r="T203" s="9" t="s">
        <v>85</v>
      </c>
      <c r="U203" s="9" t="s">
        <v>43</v>
      </c>
      <c r="V203" s="9">
        <v>31</v>
      </c>
      <c r="W203" s="9">
        <v>31</v>
      </c>
      <c r="X203" s="9"/>
      <c r="Y203" s="9" t="s">
        <v>958</v>
      </c>
      <c r="Z203" s="38" t="str">
        <f t="shared" si="8"/>
        <v>新建果蔬培育大棚3亩（含恒温、物联网、水、电、路等配套设施）</v>
      </c>
      <c r="AA203" s="34">
        <v>168</v>
      </c>
      <c r="AB203" s="34">
        <v>675</v>
      </c>
      <c r="AC203" s="38" t="s">
        <v>164</v>
      </c>
      <c r="AD203" s="9" t="s">
        <v>29</v>
      </c>
      <c r="AE203" s="9" t="s">
        <v>959</v>
      </c>
      <c r="AF203" s="9" t="s">
        <v>959</v>
      </c>
      <c r="AG203" s="9"/>
    </row>
    <row r="204" s="23" customFormat="1" ht="139.2" spans="1:33">
      <c r="A204" s="29">
        <f>SUBTOTAL(103,$B$6:$B204)*1</f>
        <v>199</v>
      </c>
      <c r="B204" s="29" t="s">
        <v>153</v>
      </c>
      <c r="C204" s="9" t="s">
        <v>960</v>
      </c>
      <c r="D204" s="9" t="s">
        <v>155</v>
      </c>
      <c r="E204" s="9" t="s">
        <v>156</v>
      </c>
      <c r="F204" s="9" t="s">
        <v>157</v>
      </c>
      <c r="G204" s="9" t="s">
        <v>109</v>
      </c>
      <c r="H204" s="9" t="s">
        <v>956</v>
      </c>
      <c r="I204" s="9" t="s">
        <v>246</v>
      </c>
      <c r="J204" s="9" t="str">
        <f t="shared" si="9"/>
        <v>晓龙乡晓龙村蔬菜大棚新建蔬菜大棚8亩（含土地平整、水肥一体化设施、水、电、路等配套设施）49</v>
      </c>
      <c r="K204" s="9" t="s">
        <v>961</v>
      </c>
      <c r="L204" s="9" t="s">
        <v>188</v>
      </c>
      <c r="M204" s="9" t="s">
        <v>77</v>
      </c>
      <c r="N204" s="9" t="s">
        <v>160</v>
      </c>
      <c r="O204" s="9">
        <v>830.33</v>
      </c>
      <c r="P204" s="9" t="s">
        <v>161</v>
      </c>
      <c r="Q204" s="9" t="s">
        <v>222</v>
      </c>
      <c r="R204" s="9">
        <v>8</v>
      </c>
      <c r="S204" s="9" t="s">
        <v>27</v>
      </c>
      <c r="T204" s="9" t="s">
        <v>85</v>
      </c>
      <c r="U204" s="9" t="s">
        <v>43</v>
      </c>
      <c r="V204" s="9">
        <v>49</v>
      </c>
      <c r="W204" s="9">
        <v>49</v>
      </c>
      <c r="X204" s="9"/>
      <c r="Y204" s="9" t="s">
        <v>962</v>
      </c>
      <c r="Z204" s="38" t="str">
        <f t="shared" si="8"/>
        <v>新建蔬菜大棚8亩（含土地平整、水肥一体化设施、水、电、路等配套设施）</v>
      </c>
      <c r="AA204" s="34">
        <v>168</v>
      </c>
      <c r="AB204" s="34">
        <v>675</v>
      </c>
      <c r="AC204" s="38" t="s">
        <v>164</v>
      </c>
      <c r="AD204" s="9" t="s">
        <v>29</v>
      </c>
      <c r="AE204" s="9" t="s">
        <v>959</v>
      </c>
      <c r="AF204" s="9" t="s">
        <v>959</v>
      </c>
      <c r="AG204" s="9"/>
    </row>
    <row r="205" s="23" customFormat="1" ht="208.8" spans="1:33">
      <c r="A205" s="29">
        <f>SUBTOTAL(103,$B$6:$B205)*1</f>
        <v>200</v>
      </c>
      <c r="B205" s="29" t="s">
        <v>153</v>
      </c>
      <c r="C205" s="9" t="s">
        <v>963</v>
      </c>
      <c r="D205" s="9" t="s">
        <v>176</v>
      </c>
      <c r="E205" s="9" t="s">
        <v>156</v>
      </c>
      <c r="F205" s="9" t="s">
        <v>157</v>
      </c>
      <c r="G205" s="9" t="s">
        <v>110</v>
      </c>
      <c r="H205" s="9" t="s">
        <v>964</v>
      </c>
      <c r="I205" s="9"/>
      <c r="J205" s="9" t="str">
        <f t="shared" si="9"/>
        <v>永隆乡案背村、小寨村、益寮村、水洲村肉牛养殖场基础配套设施建设新建附属生活房共计100㎡、养殖基地路面硬化1500㎡、，新建牛粪晾晒棚300㎡，黑膜沼气池600立方，氧化池800立方。新建排水沟300米、普通排水沟500米、配套检查井、沉沙井及其他基础配套等设施。新建挡土墙600m³（案背村30万、小寨村70万、益寮村56万、水洲村10万元)166</v>
      </c>
      <c r="K205" s="30" t="s">
        <v>965</v>
      </c>
      <c r="L205" s="9" t="s">
        <v>172</v>
      </c>
      <c r="M205" s="9" t="s">
        <v>25</v>
      </c>
      <c r="N205" s="9" t="s">
        <v>160</v>
      </c>
      <c r="O205" s="9">
        <v>8880</v>
      </c>
      <c r="P205" s="9" t="s">
        <v>161</v>
      </c>
      <c r="Q205" s="9" t="s">
        <v>319</v>
      </c>
      <c r="R205" s="9">
        <v>1500</v>
      </c>
      <c r="S205" s="9" t="s">
        <v>27</v>
      </c>
      <c r="T205" s="9" t="s">
        <v>85</v>
      </c>
      <c r="U205" s="9" t="s">
        <v>41</v>
      </c>
      <c r="V205" s="9">
        <v>166</v>
      </c>
      <c r="W205" s="9">
        <v>166</v>
      </c>
      <c r="X205" s="9"/>
      <c r="Y205" s="9" t="s">
        <v>966</v>
      </c>
      <c r="Z205" s="38" t="str">
        <f t="shared" si="8"/>
        <v>新建附属生活房共计100㎡、养殖基地路面硬化1500㎡、，新建牛粪晾晒棚300㎡，黑膜沼气池600立方，氧化池800立方。新建排水沟300米、普通排水沟500米、配套检查井、沉沙井及其他基础配套等设施。新建挡土墙600m³（案背村30万、小寨村70万、益寮村56万、水洲村10万元)</v>
      </c>
      <c r="AA205" s="34">
        <v>56</v>
      </c>
      <c r="AB205" s="34">
        <v>225</v>
      </c>
      <c r="AC205" s="38" t="s">
        <v>164</v>
      </c>
      <c r="AD205" s="9" t="s">
        <v>29</v>
      </c>
      <c r="AE205" s="9" t="s">
        <v>967</v>
      </c>
      <c r="AF205" s="9" t="s">
        <v>967</v>
      </c>
      <c r="AG205" s="9"/>
    </row>
    <row r="206" s="23" customFormat="1" ht="69.6" spans="1:33">
      <c r="A206" s="29">
        <f>SUBTOTAL(103,$B$6:$B206)*1</f>
        <v>201</v>
      </c>
      <c r="B206" s="29" t="s">
        <v>153</v>
      </c>
      <c r="C206" s="9" t="s">
        <v>968</v>
      </c>
      <c r="D206" s="9" t="s">
        <v>155</v>
      </c>
      <c r="E206" s="9" t="s">
        <v>156</v>
      </c>
      <c r="F206" s="9" t="s">
        <v>157</v>
      </c>
      <c r="G206" s="9" t="s">
        <v>110</v>
      </c>
      <c r="H206" s="9" t="s">
        <v>969</v>
      </c>
      <c r="I206" s="9" t="s">
        <v>208</v>
      </c>
      <c r="J206" s="9" t="str">
        <f t="shared" si="9"/>
        <v>永隆乡水洲村水洲村村庄环境整治项目道路硬化300米、改建排水沟80米、砌石挡土墙200m³。20</v>
      </c>
      <c r="K206" s="9" t="s">
        <v>970</v>
      </c>
      <c r="L206" s="9" t="s">
        <v>172</v>
      </c>
      <c r="M206" s="9" t="s">
        <v>25</v>
      </c>
      <c r="N206" s="9" t="s">
        <v>160</v>
      </c>
      <c r="O206" s="9">
        <v>8880</v>
      </c>
      <c r="P206" s="9" t="s">
        <v>161</v>
      </c>
      <c r="Q206" s="9" t="s">
        <v>201</v>
      </c>
      <c r="R206" s="9">
        <v>300</v>
      </c>
      <c r="S206" s="9" t="s">
        <v>50</v>
      </c>
      <c r="T206" s="9" t="s">
        <v>91</v>
      </c>
      <c r="U206" s="9" t="s">
        <v>51</v>
      </c>
      <c r="V206" s="9">
        <v>20</v>
      </c>
      <c r="W206" s="9">
        <v>20</v>
      </c>
      <c r="X206" s="9"/>
      <c r="Y206" s="9" t="s">
        <v>971</v>
      </c>
      <c r="Z206" s="38" t="str">
        <f t="shared" si="8"/>
        <v>道路硬化300米、改建排水沟80米、砌石挡土墙200m³。</v>
      </c>
      <c r="AA206" s="34">
        <v>325</v>
      </c>
      <c r="AB206" s="34">
        <v>980</v>
      </c>
      <c r="AC206" s="38" t="s">
        <v>164</v>
      </c>
      <c r="AD206" s="9" t="s">
        <v>29</v>
      </c>
      <c r="AE206" s="9" t="s">
        <v>972</v>
      </c>
      <c r="AF206" s="9" t="s">
        <v>972</v>
      </c>
      <c r="AG206" s="9"/>
    </row>
    <row r="207" s="23" customFormat="1" ht="139.2" spans="1:33">
      <c r="A207" s="29">
        <f>SUBTOTAL(103,$B$6:$B207)*1</f>
        <v>202</v>
      </c>
      <c r="B207" s="29" t="s">
        <v>153</v>
      </c>
      <c r="C207" s="9" t="s">
        <v>506</v>
      </c>
      <c r="D207" s="9" t="s">
        <v>155</v>
      </c>
      <c r="E207" s="9" t="s">
        <v>156</v>
      </c>
      <c r="F207" s="9" t="s">
        <v>157</v>
      </c>
      <c r="G207" s="9" t="s">
        <v>110</v>
      </c>
      <c r="H207" s="9" t="s">
        <v>973</v>
      </c>
      <c r="I207" s="9"/>
      <c r="J207" s="9" t="str">
        <f t="shared" si="9"/>
        <v>永隆乡水洲村、
案背村、
井头村、
晓族村农田复垦项目（一）水洲村撂荒复垦216亩、
案背村撂荒复垦218亩、
井头村撂荒复垦67亩、
晓族村撂荒复垦105亩13.8</v>
      </c>
      <c r="K207" s="9" t="s">
        <v>974</v>
      </c>
      <c r="L207" s="9" t="s">
        <v>227</v>
      </c>
      <c r="M207" s="9" t="s">
        <v>67</v>
      </c>
      <c r="N207" s="9" t="s">
        <v>228</v>
      </c>
      <c r="O207" s="9">
        <v>307.875</v>
      </c>
      <c r="P207" s="9" t="s">
        <v>161</v>
      </c>
      <c r="Q207" s="9" t="s">
        <v>222</v>
      </c>
      <c r="R207" s="9">
        <v>606</v>
      </c>
      <c r="S207" s="9" t="s">
        <v>27</v>
      </c>
      <c r="T207" s="9" t="s">
        <v>85</v>
      </c>
      <c r="U207" s="9" t="s">
        <v>43</v>
      </c>
      <c r="V207" s="9">
        <v>13.8</v>
      </c>
      <c r="W207" s="9">
        <v>13.8</v>
      </c>
      <c r="X207" s="9"/>
      <c r="Y207" s="9" t="s">
        <v>975</v>
      </c>
      <c r="Z207" s="38" t="str">
        <f t="shared" si="8"/>
        <v>水洲村撂荒复垦216亩、
案背村撂荒复垦218亩、
井头村撂荒复垦67亩、
晓族村撂荒复垦105亩</v>
      </c>
      <c r="AA207" s="34">
        <v>722</v>
      </c>
      <c r="AB207" s="34">
        <v>2928</v>
      </c>
      <c r="AC207" s="38" t="s">
        <v>164</v>
      </c>
      <c r="AD207" s="9" t="s">
        <v>29</v>
      </c>
      <c r="AE207" s="9" t="s">
        <v>976</v>
      </c>
      <c r="AF207" s="9" t="s">
        <v>977</v>
      </c>
      <c r="AG207" s="9"/>
    </row>
    <row r="208" s="23" customFormat="1" ht="87" spans="1:33">
      <c r="A208" s="29">
        <f>SUBTOTAL(103,$B$6:$B208)*1</f>
        <v>203</v>
      </c>
      <c r="B208" s="29" t="s">
        <v>153</v>
      </c>
      <c r="C208" s="9" t="s">
        <v>978</v>
      </c>
      <c r="D208" s="9" t="s">
        <v>155</v>
      </c>
      <c r="E208" s="9" t="s">
        <v>156</v>
      </c>
      <c r="F208" s="9" t="s">
        <v>157</v>
      </c>
      <c r="G208" s="9" t="s">
        <v>110</v>
      </c>
      <c r="H208" s="9" t="s">
        <v>979</v>
      </c>
      <c r="I208" s="9" t="s">
        <v>195</v>
      </c>
      <c r="J208" s="9" t="str">
        <f t="shared" si="9"/>
        <v>永隆乡小寨村香菇种植建设基地建设新建香菇钢架简易棚基地12亩，含基础配套设施，输水管道1700米，配套加压泵2台，排水PVC管Φ200直径70米。24</v>
      </c>
      <c r="K208" s="30" t="s">
        <v>980</v>
      </c>
      <c r="L208" s="9" t="s">
        <v>172</v>
      </c>
      <c r="M208" s="9" t="s">
        <v>25</v>
      </c>
      <c r="N208" s="9" t="s">
        <v>160</v>
      </c>
      <c r="O208" s="9">
        <v>8880</v>
      </c>
      <c r="P208" s="9" t="s">
        <v>161</v>
      </c>
      <c r="Q208" s="9" t="s">
        <v>222</v>
      </c>
      <c r="R208" s="9">
        <v>12</v>
      </c>
      <c r="S208" s="9" t="s">
        <v>27</v>
      </c>
      <c r="T208" s="9" t="s">
        <v>85</v>
      </c>
      <c r="U208" s="9" t="s">
        <v>43</v>
      </c>
      <c r="V208" s="9">
        <v>24</v>
      </c>
      <c r="W208" s="9">
        <v>24</v>
      </c>
      <c r="X208" s="9"/>
      <c r="Y208" s="9" t="s">
        <v>981</v>
      </c>
      <c r="Z208" s="38" t="str">
        <f t="shared" si="8"/>
        <v>新建香菇钢架简易棚基地12亩，含基础配套设施，输水管道1700米，配套加压泵2台，排水PVC管Φ200直径70米。</v>
      </c>
      <c r="AA208" s="34">
        <v>292</v>
      </c>
      <c r="AB208" s="34">
        <v>1323</v>
      </c>
      <c r="AC208" s="38" t="s">
        <v>164</v>
      </c>
      <c r="AD208" s="9" t="s">
        <v>29</v>
      </c>
      <c r="AE208" s="9" t="s">
        <v>982</v>
      </c>
      <c r="AF208" s="9" t="s">
        <v>982</v>
      </c>
      <c r="AG208" s="9"/>
    </row>
    <row r="209" s="23" customFormat="1" ht="69.6" spans="1:33">
      <c r="A209" s="29">
        <f>SUBTOTAL(103,$B$6:$B209)*1</f>
        <v>204</v>
      </c>
      <c r="B209" s="29" t="s">
        <v>153</v>
      </c>
      <c r="C209" s="9" t="s">
        <v>983</v>
      </c>
      <c r="D209" s="9" t="s">
        <v>176</v>
      </c>
      <c r="E209" s="9" t="s">
        <v>156</v>
      </c>
      <c r="F209" s="9" t="s">
        <v>157</v>
      </c>
      <c r="G209" s="9" t="s">
        <v>110</v>
      </c>
      <c r="H209" s="9" t="s">
        <v>979</v>
      </c>
      <c r="I209" s="9" t="s">
        <v>195</v>
      </c>
      <c r="J209" s="9" t="str">
        <f t="shared" si="9"/>
        <v>永隆乡小寨村永隆乡农饮工程水源提升项目改造水陂1座，引水管道约4000米45</v>
      </c>
      <c r="K209" s="9" t="s">
        <v>984</v>
      </c>
      <c r="L209" s="9" t="s">
        <v>172</v>
      </c>
      <c r="M209" s="9" t="s">
        <v>25</v>
      </c>
      <c r="N209" s="9" t="s">
        <v>160</v>
      </c>
      <c r="O209" s="9">
        <v>8880</v>
      </c>
      <c r="P209" s="9" t="s">
        <v>161</v>
      </c>
      <c r="Q209" s="9" t="s">
        <v>229</v>
      </c>
      <c r="R209" s="9">
        <v>1</v>
      </c>
      <c r="S209" s="9" t="s">
        <v>50</v>
      </c>
      <c r="T209" s="9" t="s">
        <v>90</v>
      </c>
      <c r="U209" s="9" t="s">
        <v>54</v>
      </c>
      <c r="V209" s="9">
        <v>45</v>
      </c>
      <c r="W209" s="9">
        <v>45</v>
      </c>
      <c r="X209" s="9"/>
      <c r="Y209" s="9" t="s">
        <v>985</v>
      </c>
      <c r="Z209" s="38" t="str">
        <f t="shared" si="8"/>
        <v>改造水陂1座，引水管道约4000米</v>
      </c>
      <c r="AA209" s="34">
        <v>715</v>
      </c>
      <c r="AB209" s="34">
        <v>3011</v>
      </c>
      <c r="AC209" s="38" t="s">
        <v>164</v>
      </c>
      <c r="AD209" s="9" t="s">
        <v>55</v>
      </c>
      <c r="AE209" s="9" t="s">
        <v>976</v>
      </c>
      <c r="AF209" s="9" t="s">
        <v>986</v>
      </c>
      <c r="AG209" s="9"/>
    </row>
    <row r="210" s="23" customFormat="1" ht="87" spans="1:33">
      <c r="A210" s="29">
        <f>SUBTOTAL(103,$B$6:$B210)*1</f>
        <v>205</v>
      </c>
      <c r="B210" s="29" t="s">
        <v>153</v>
      </c>
      <c r="C210" s="9" t="s">
        <v>987</v>
      </c>
      <c r="D210" s="9" t="s">
        <v>155</v>
      </c>
      <c r="E210" s="9" t="s">
        <v>156</v>
      </c>
      <c r="F210" s="9" t="s">
        <v>157</v>
      </c>
      <c r="G210" s="9" t="s">
        <v>110</v>
      </c>
      <c r="H210" s="9" t="s">
        <v>979</v>
      </c>
      <c r="I210" s="9" t="s">
        <v>195</v>
      </c>
      <c r="J210" s="9" t="str">
        <f t="shared" si="9"/>
        <v>永隆乡小寨村产业基地基础设施项目20亩蘑菇产业基地新建边沟墙硬化200m、新建简易排水沟长800m，护坡硬化长120米，高1.3米，厚度0.8米等；20</v>
      </c>
      <c r="K210" s="9" t="s">
        <v>988</v>
      </c>
      <c r="L210" s="9" t="s">
        <v>172</v>
      </c>
      <c r="M210" s="9" t="s">
        <v>288</v>
      </c>
      <c r="N210" s="9" t="s">
        <v>160</v>
      </c>
      <c r="O210" s="9">
        <v>433</v>
      </c>
      <c r="P210" s="9" t="s">
        <v>161</v>
      </c>
      <c r="Q210" s="9" t="s">
        <v>293</v>
      </c>
      <c r="R210" s="9">
        <v>800</v>
      </c>
      <c r="S210" s="9" t="s">
        <v>50</v>
      </c>
      <c r="T210" s="9" t="s">
        <v>91</v>
      </c>
      <c r="U210" s="9" t="s">
        <v>51</v>
      </c>
      <c r="V210" s="9">
        <v>20</v>
      </c>
      <c r="W210" s="9">
        <v>20</v>
      </c>
      <c r="X210" s="9"/>
      <c r="Y210" s="9" t="s">
        <v>989</v>
      </c>
      <c r="Z210" s="38" t="str">
        <f t="shared" si="8"/>
        <v>20亩蘑菇产业基地新建边沟墙硬化200m、新建简易排水沟长800m，护坡硬化长120米，高1.3米，厚度0.8米等；</v>
      </c>
      <c r="AA210" s="34">
        <v>292</v>
      </c>
      <c r="AB210" s="34">
        <v>1300</v>
      </c>
      <c r="AC210" s="38" t="s">
        <v>164</v>
      </c>
      <c r="AD210" s="9" t="s">
        <v>29</v>
      </c>
      <c r="AE210" s="9" t="s">
        <v>976</v>
      </c>
      <c r="AF210" s="9" t="s">
        <v>982</v>
      </c>
      <c r="AG210" s="9"/>
    </row>
    <row r="211" s="23" customFormat="1" ht="104.4" spans="1:33">
      <c r="A211" s="29">
        <f>SUBTOTAL(103,$B$6:$B211)*1</f>
        <v>206</v>
      </c>
      <c r="B211" s="29" t="s">
        <v>153</v>
      </c>
      <c r="C211" s="9" t="s">
        <v>990</v>
      </c>
      <c r="D211" s="9" t="s">
        <v>155</v>
      </c>
      <c r="E211" s="9" t="s">
        <v>156</v>
      </c>
      <c r="F211" s="9" t="s">
        <v>157</v>
      </c>
      <c r="G211" s="9" t="s">
        <v>110</v>
      </c>
      <c r="H211" s="9" t="s">
        <v>991</v>
      </c>
      <c r="I211" s="9"/>
      <c r="J211" s="9" t="str">
        <f t="shared" si="9"/>
        <v>永隆乡晓族村、井头村永隆乡香菇种植建设基地建设新建香菇钢架简易棚基地20亩（其中晓族村10亩，井头村10亩），含基础配套设施，输水管道共计2700米，配套加压泵4台。40</v>
      </c>
      <c r="K211" s="9" t="s">
        <v>992</v>
      </c>
      <c r="L211" s="4" t="s">
        <v>168</v>
      </c>
      <c r="M211" s="4" t="s">
        <v>63</v>
      </c>
      <c r="N211" s="4" t="s">
        <v>160</v>
      </c>
      <c r="O211" s="4">
        <v>8082</v>
      </c>
      <c r="P211" s="4" t="s">
        <v>161</v>
      </c>
      <c r="Q211" s="9" t="s">
        <v>222</v>
      </c>
      <c r="R211" s="9">
        <v>20</v>
      </c>
      <c r="S211" s="9" t="s">
        <v>27</v>
      </c>
      <c r="T211" s="9" t="s">
        <v>85</v>
      </c>
      <c r="U211" s="9" t="s">
        <v>43</v>
      </c>
      <c r="V211" s="9">
        <v>40</v>
      </c>
      <c r="W211" s="9">
        <v>40</v>
      </c>
      <c r="X211" s="9"/>
      <c r="Y211" s="9" t="s">
        <v>993</v>
      </c>
      <c r="Z211" s="38" t="str">
        <f t="shared" si="8"/>
        <v>新建香菇钢架简易棚基地20亩（其中晓族村10亩，井头村10亩），含基础配套设施，输水管道共计2700米，配套加压泵4台。</v>
      </c>
      <c r="AA211" s="34">
        <v>199</v>
      </c>
      <c r="AB211" s="34">
        <v>824</v>
      </c>
      <c r="AC211" s="38" t="s">
        <v>164</v>
      </c>
      <c r="AD211" s="9" t="s">
        <v>29</v>
      </c>
      <c r="AE211" s="9" t="s">
        <v>976</v>
      </c>
      <c r="AF211" s="9" t="s">
        <v>994</v>
      </c>
      <c r="AG211" s="9"/>
    </row>
    <row r="212" s="23" customFormat="1" ht="87" spans="1:33">
      <c r="A212" s="29">
        <f>SUBTOTAL(103,$B$6:$B212)*1</f>
        <v>207</v>
      </c>
      <c r="B212" s="29" t="s">
        <v>153</v>
      </c>
      <c r="C212" s="9" t="s">
        <v>995</v>
      </c>
      <c r="D212" s="9" t="s">
        <v>155</v>
      </c>
      <c r="E212" s="9" t="s">
        <v>156</v>
      </c>
      <c r="F212" s="9" t="s">
        <v>157</v>
      </c>
      <c r="G212" s="9" t="s">
        <v>110</v>
      </c>
      <c r="H212" s="9" t="s">
        <v>996</v>
      </c>
      <c r="I212" s="9" t="s">
        <v>195</v>
      </c>
      <c r="J212" s="9" t="str">
        <f t="shared" si="9"/>
        <v>永隆乡益寮村益寮村农机购置项目1、购买1台规格型号为雷沃欧豹M-B的大型翻耕机；                      2、购买1台规格型号为4LZ-7B的收割机。20</v>
      </c>
      <c r="K212" s="9" t="s">
        <v>997</v>
      </c>
      <c r="L212" s="9" t="s">
        <v>168</v>
      </c>
      <c r="M212" s="9" t="s">
        <v>63</v>
      </c>
      <c r="N212" s="9" t="s">
        <v>160</v>
      </c>
      <c r="O212" s="9">
        <v>8082</v>
      </c>
      <c r="P212" s="9" t="s">
        <v>161</v>
      </c>
      <c r="Q212" s="9" t="s">
        <v>197</v>
      </c>
      <c r="R212" s="9">
        <v>2</v>
      </c>
      <c r="S212" s="9" t="s">
        <v>27</v>
      </c>
      <c r="T212" s="9" t="s">
        <v>87</v>
      </c>
      <c r="U212" s="9" t="s">
        <v>36</v>
      </c>
      <c r="V212" s="9">
        <v>20</v>
      </c>
      <c r="W212" s="9">
        <v>20</v>
      </c>
      <c r="X212" s="9"/>
      <c r="Y212" s="9" t="s">
        <v>998</v>
      </c>
      <c r="Z212" s="38" t="str">
        <f t="shared" si="8"/>
        <v>1、购买1台规格型号为雷沃欧豹M-B的大型翻耕机；                      2、购买1台规格型号为4LZ-7B的收割机。</v>
      </c>
      <c r="AA212" s="34">
        <v>31</v>
      </c>
      <c r="AB212" s="34">
        <v>126</v>
      </c>
      <c r="AC212" s="38" t="s">
        <v>164</v>
      </c>
      <c r="AD212" s="9" t="s">
        <v>29</v>
      </c>
      <c r="AE212" s="9" t="s">
        <v>999</v>
      </c>
      <c r="AF212" s="9" t="s">
        <v>999</v>
      </c>
      <c r="AG212" s="9"/>
    </row>
    <row r="213" s="23" customFormat="1" ht="69.6" spans="1:33">
      <c r="A213" s="29">
        <f>SUBTOTAL(103,$B$6:$B213)*1</f>
        <v>208</v>
      </c>
      <c r="B213" s="29" t="s">
        <v>153</v>
      </c>
      <c r="C213" s="9" t="s">
        <v>1000</v>
      </c>
      <c r="D213" s="9" t="s">
        <v>176</v>
      </c>
      <c r="E213" s="9" t="s">
        <v>156</v>
      </c>
      <c r="F213" s="9" t="s">
        <v>157</v>
      </c>
      <c r="G213" s="9" t="s">
        <v>110</v>
      </c>
      <c r="H213" s="9" t="s">
        <v>996</v>
      </c>
      <c r="I213" s="9" t="s">
        <v>195</v>
      </c>
      <c r="J213" s="9" t="str">
        <f t="shared" si="9"/>
        <v>永隆乡益寮村永隆乡益寮农饮工程水源提升项目新建拦水陂1座，管道2000米25</v>
      </c>
      <c r="K213" s="9" t="s">
        <v>1001</v>
      </c>
      <c r="L213" s="9" t="s">
        <v>168</v>
      </c>
      <c r="M213" s="9" t="s">
        <v>62</v>
      </c>
      <c r="N213" s="9" t="s">
        <v>160</v>
      </c>
      <c r="O213" s="9">
        <v>359</v>
      </c>
      <c r="P213" s="9" t="s">
        <v>161</v>
      </c>
      <c r="Q213" s="9" t="s">
        <v>201</v>
      </c>
      <c r="R213" s="9">
        <v>2000</v>
      </c>
      <c r="S213" s="9" t="s">
        <v>50</v>
      </c>
      <c r="T213" s="9" t="s">
        <v>90</v>
      </c>
      <c r="U213" s="9" t="s">
        <v>54</v>
      </c>
      <c r="V213" s="9">
        <v>25</v>
      </c>
      <c r="W213" s="9">
        <v>25</v>
      </c>
      <c r="X213" s="9"/>
      <c r="Y213" s="9" t="s">
        <v>1002</v>
      </c>
      <c r="Z213" s="38" t="str">
        <f t="shared" si="8"/>
        <v>新建拦水陂1座，管道2000米</v>
      </c>
      <c r="AA213" s="34">
        <v>715</v>
      </c>
      <c r="AB213" s="34">
        <v>3011</v>
      </c>
      <c r="AC213" s="38" t="s">
        <v>164</v>
      </c>
      <c r="AD213" s="9" t="s">
        <v>55</v>
      </c>
      <c r="AE213" s="9" t="s">
        <v>976</v>
      </c>
      <c r="AF213" s="9" t="s">
        <v>986</v>
      </c>
      <c r="AG213" s="9"/>
    </row>
    <row r="214" s="23" customFormat="1" ht="87" spans="1:33">
      <c r="A214" s="29">
        <f>SUBTOTAL(103,$B$6:$B214)*1</f>
        <v>209</v>
      </c>
      <c r="B214" s="29" t="s">
        <v>153</v>
      </c>
      <c r="C214" s="9" t="s">
        <v>1003</v>
      </c>
      <c r="D214" s="9" t="s">
        <v>176</v>
      </c>
      <c r="E214" s="9" t="s">
        <v>156</v>
      </c>
      <c r="F214" s="9" t="s">
        <v>157</v>
      </c>
      <c r="G214" s="9" t="s">
        <v>110</v>
      </c>
      <c r="H214" s="9" t="s">
        <v>1004</v>
      </c>
      <c r="I214" s="9" t="s">
        <v>246</v>
      </c>
      <c r="J214" s="9" t="str">
        <f t="shared" si="9"/>
        <v>永隆乡永联村永隆乡农产品交易市场续建项目地面硬化(含水粉垫层）900平米、排水涵管60米、回填土方1000立方等。30</v>
      </c>
      <c r="K214" s="9" t="s">
        <v>1005</v>
      </c>
      <c r="L214" s="9" t="s">
        <v>159</v>
      </c>
      <c r="M214" s="9" t="s">
        <v>69</v>
      </c>
      <c r="N214" s="9" t="s">
        <v>160</v>
      </c>
      <c r="O214" s="9">
        <v>3312</v>
      </c>
      <c r="P214" s="9" t="s">
        <v>161</v>
      </c>
      <c r="Q214" s="9" t="s">
        <v>319</v>
      </c>
      <c r="R214" s="9">
        <v>900</v>
      </c>
      <c r="S214" s="9" t="s">
        <v>50</v>
      </c>
      <c r="T214" s="9" t="s">
        <v>91</v>
      </c>
      <c r="U214" s="9" t="s">
        <v>51</v>
      </c>
      <c r="V214" s="9">
        <v>30</v>
      </c>
      <c r="W214" s="9">
        <v>30</v>
      </c>
      <c r="X214" s="9"/>
      <c r="Y214" s="9" t="s">
        <v>1006</v>
      </c>
      <c r="Z214" s="38" t="str">
        <f t="shared" si="8"/>
        <v>地面硬化(含水粉垫层）900平米、排水涵管60米、回填土方1000立方等。</v>
      </c>
      <c r="AA214" s="34">
        <v>280</v>
      </c>
      <c r="AB214" s="34">
        <v>1190</v>
      </c>
      <c r="AC214" s="38" t="s">
        <v>164</v>
      </c>
      <c r="AD214" s="9" t="s">
        <v>29</v>
      </c>
      <c r="AE214" s="9" t="s">
        <v>1007</v>
      </c>
      <c r="AF214" s="9" t="s">
        <v>1007</v>
      </c>
      <c r="AG214" s="9"/>
    </row>
    <row r="215" s="23" customFormat="1" ht="104.4" spans="1:33">
      <c r="A215" s="29">
        <f>SUBTOTAL(103,$B$6:$B215)*1</f>
        <v>210</v>
      </c>
      <c r="B215" s="29" t="s">
        <v>153</v>
      </c>
      <c r="C215" s="9" t="s">
        <v>529</v>
      </c>
      <c r="D215" s="9" t="s">
        <v>155</v>
      </c>
      <c r="E215" s="9" t="s">
        <v>156</v>
      </c>
      <c r="F215" s="9" t="s">
        <v>157</v>
      </c>
      <c r="G215" s="9" t="s">
        <v>110</v>
      </c>
      <c r="H215" s="9" t="s">
        <v>1008</v>
      </c>
      <c r="I215" s="9"/>
      <c r="J215" s="9" t="str">
        <f t="shared" si="9"/>
        <v>永隆乡永联村、
益寮村、小寨村农田复垦项目（二）永联村撂荒复垦105亩、
益寮村撂荒复垦140亩、
小寨村撂荒复垦55亩7.36</v>
      </c>
      <c r="K215" s="9" t="s">
        <v>1009</v>
      </c>
      <c r="L215" s="9" t="s">
        <v>227</v>
      </c>
      <c r="M215" s="9" t="s">
        <v>67</v>
      </c>
      <c r="N215" s="9" t="s">
        <v>228</v>
      </c>
      <c r="O215" s="9">
        <v>307.875</v>
      </c>
      <c r="P215" s="9" t="s">
        <v>161</v>
      </c>
      <c r="Q215" s="9" t="s">
        <v>222</v>
      </c>
      <c r="R215" s="9">
        <v>300</v>
      </c>
      <c r="S215" s="9" t="s">
        <v>27</v>
      </c>
      <c r="T215" s="9" t="s">
        <v>85</v>
      </c>
      <c r="U215" s="9" t="s">
        <v>43</v>
      </c>
      <c r="V215" s="9">
        <v>7.36</v>
      </c>
      <c r="W215" s="9"/>
      <c r="X215" s="9">
        <f>V215</f>
        <v>7.36</v>
      </c>
      <c r="Y215" s="9" t="s">
        <v>1010</v>
      </c>
      <c r="Z215" s="38" t="str">
        <f t="shared" si="8"/>
        <v>永联村撂荒复垦105亩、
益寮村撂荒复垦140亩、
小寨村撂荒复垦55亩</v>
      </c>
      <c r="AA215" s="34">
        <v>490</v>
      </c>
      <c r="AB215" s="34">
        <v>2025</v>
      </c>
      <c r="AC215" s="38" t="s">
        <v>164</v>
      </c>
      <c r="AD215" s="9" t="s">
        <v>29</v>
      </c>
      <c r="AE215" s="9" t="s">
        <v>976</v>
      </c>
      <c r="AF215" s="9" t="s">
        <v>1011</v>
      </c>
      <c r="AG215" s="9"/>
    </row>
    <row r="216" s="23" customFormat="1" ht="87" spans="1:33">
      <c r="A216" s="29">
        <f>SUBTOTAL(103,$B$6:$B216)*1</f>
        <v>211</v>
      </c>
      <c r="B216" s="29" t="s">
        <v>153</v>
      </c>
      <c r="C216" s="9" t="s">
        <v>1012</v>
      </c>
      <c r="D216" s="9" t="s">
        <v>1013</v>
      </c>
      <c r="E216" s="9" t="s">
        <v>185</v>
      </c>
      <c r="F216" s="9" t="s">
        <v>157</v>
      </c>
      <c r="G216" s="9" t="s">
        <v>111</v>
      </c>
      <c r="H216" s="9" t="s">
        <v>1014</v>
      </c>
      <c r="I216" s="9" t="s">
        <v>208</v>
      </c>
      <c r="J216" s="9" t="str">
        <f t="shared" si="9"/>
        <v>右水乡大华村生产发展农机购置项目添置农机设备手扶式插秧机2台5</v>
      </c>
      <c r="K216" s="30" t="s">
        <v>1015</v>
      </c>
      <c r="L216" s="9" t="s">
        <v>172</v>
      </c>
      <c r="M216" s="9" t="s">
        <v>25</v>
      </c>
      <c r="N216" s="9" t="s">
        <v>160</v>
      </c>
      <c r="O216" s="9">
        <v>8880</v>
      </c>
      <c r="P216" s="9" t="s">
        <v>161</v>
      </c>
      <c r="Q216" s="9" t="s">
        <v>197</v>
      </c>
      <c r="R216" s="9">
        <v>2</v>
      </c>
      <c r="S216" s="9" t="s">
        <v>27</v>
      </c>
      <c r="T216" s="9" t="s">
        <v>87</v>
      </c>
      <c r="U216" s="9" t="s">
        <v>36</v>
      </c>
      <c r="V216" s="9">
        <v>5</v>
      </c>
      <c r="W216" s="9">
        <f>V216</f>
        <v>5</v>
      </c>
      <c r="X216" s="9"/>
      <c r="Y216" s="9" t="s">
        <v>1016</v>
      </c>
      <c r="Z216" s="38" t="str">
        <f t="shared" si="8"/>
        <v>添置农机设备手扶式插秧机2台</v>
      </c>
      <c r="AA216" s="34">
        <v>109</v>
      </c>
      <c r="AB216" s="34">
        <v>598</v>
      </c>
      <c r="AC216" s="38" t="s">
        <v>164</v>
      </c>
      <c r="AD216" s="9" t="s">
        <v>29</v>
      </c>
      <c r="AE216" s="9" t="s">
        <v>1017</v>
      </c>
      <c r="AF216" s="9" t="s">
        <v>1017</v>
      </c>
      <c r="AG216" s="9"/>
    </row>
    <row r="217" s="23" customFormat="1" ht="139.2" spans="1:33">
      <c r="A217" s="29">
        <f>SUBTOTAL(103,$B$6:$B217)*1</f>
        <v>212</v>
      </c>
      <c r="B217" s="29" t="s">
        <v>153</v>
      </c>
      <c r="C217" s="9" t="s">
        <v>91</v>
      </c>
      <c r="D217" s="9" t="s">
        <v>1013</v>
      </c>
      <c r="E217" s="9" t="s">
        <v>185</v>
      </c>
      <c r="F217" s="9" t="s">
        <v>157</v>
      </c>
      <c r="G217" s="9" t="s">
        <v>111</v>
      </c>
      <c r="H217" s="9" t="s">
        <v>1014</v>
      </c>
      <c r="I217" s="9" t="s">
        <v>208</v>
      </c>
      <c r="J217" s="9" t="str">
        <f t="shared" si="9"/>
        <v>右水乡大华村人居环境整治1、茶溪组排水明沟改暗沟长200m×宽70㎝（沟面硬化）。2、下屋、新屋组新建砖砌40cm×40cm排水沟150米。3、下屋、茶溪组地面硬化500平方米。4、下屋、上排组新建石砌堡坎70m×1m×4m。5、购买大垃圾桶60只等25</v>
      </c>
      <c r="K217" s="9" t="s">
        <v>1018</v>
      </c>
      <c r="L217" s="9" t="s">
        <v>172</v>
      </c>
      <c r="M217" s="9" t="s">
        <v>25</v>
      </c>
      <c r="N217" s="9" t="s">
        <v>160</v>
      </c>
      <c r="O217" s="9">
        <v>8880</v>
      </c>
      <c r="P217" s="9" t="s">
        <v>161</v>
      </c>
      <c r="Q217" s="9" t="s">
        <v>319</v>
      </c>
      <c r="R217" s="9">
        <v>1150</v>
      </c>
      <c r="S217" s="9" t="s">
        <v>50</v>
      </c>
      <c r="T217" s="9" t="s">
        <v>91</v>
      </c>
      <c r="U217" s="9" t="s">
        <v>51</v>
      </c>
      <c r="V217" s="9">
        <v>25</v>
      </c>
      <c r="W217" s="9">
        <f>V217</f>
        <v>25</v>
      </c>
      <c r="X217" s="9"/>
      <c r="Y217" s="9" t="s">
        <v>1019</v>
      </c>
      <c r="Z217" s="38" t="str">
        <f t="shared" si="8"/>
        <v>1、茶溪组排水明沟改暗沟长200m×宽70㎝（沟面硬化）。2、下屋、新屋组新建砖砌40cm×40cm排水沟150米。3、下屋、茶溪组地面硬化500平方米。4、下屋、上排组新建石砌堡坎70m×1m×4m。5、购买大垃圾桶60只等</v>
      </c>
      <c r="AA217" s="34">
        <v>124</v>
      </c>
      <c r="AB217" s="34">
        <v>496</v>
      </c>
      <c r="AC217" s="38" t="s">
        <v>164</v>
      </c>
      <c r="AD217" s="9" t="s">
        <v>29</v>
      </c>
      <c r="AE217" s="9" t="s">
        <v>1017</v>
      </c>
      <c r="AF217" s="9" t="s">
        <v>1017</v>
      </c>
      <c r="AG217" s="9"/>
    </row>
    <row r="218" s="23" customFormat="1" ht="104.4" spans="1:33">
      <c r="A218" s="29">
        <f>SUBTOTAL(103,$B$6:$B218)*1</f>
        <v>213</v>
      </c>
      <c r="B218" s="29" t="s">
        <v>153</v>
      </c>
      <c r="C218" s="9" t="s">
        <v>1020</v>
      </c>
      <c r="D218" s="9" t="s">
        <v>155</v>
      </c>
      <c r="E218" s="9" t="s">
        <v>156</v>
      </c>
      <c r="F218" s="9" t="s">
        <v>157</v>
      </c>
      <c r="G218" s="9" t="s">
        <v>111</v>
      </c>
      <c r="H218" s="9" t="s">
        <v>1021</v>
      </c>
      <c r="I218" s="9"/>
      <c r="J218" s="9" t="str">
        <f t="shared" si="9"/>
        <v>右水乡大华村、下寨村、松林村右水乡住房修缮项目大华村保障房屋面防水115㎡；下寨村保障房屋面防水115㎡、房屋屋顶防水230㎡，保障房墙面开裂修复30平方米。6</v>
      </c>
      <c r="K218" s="9" t="s">
        <v>1022</v>
      </c>
      <c r="L218" s="4" t="s">
        <v>168</v>
      </c>
      <c r="M218" s="4" t="s">
        <v>63</v>
      </c>
      <c r="N218" s="4" t="s">
        <v>160</v>
      </c>
      <c r="O218" s="4">
        <v>8082</v>
      </c>
      <c r="P218" s="9" t="s">
        <v>161</v>
      </c>
      <c r="Q218" s="9" t="s">
        <v>319</v>
      </c>
      <c r="R218" s="9">
        <v>650</v>
      </c>
      <c r="S218" s="9" t="s">
        <v>44</v>
      </c>
      <c r="T218" s="9" t="s">
        <v>93</v>
      </c>
      <c r="U218" s="9" t="s">
        <v>45</v>
      </c>
      <c r="V218" s="9">
        <v>6</v>
      </c>
      <c r="W218" s="9">
        <v>6</v>
      </c>
      <c r="X218" s="9"/>
      <c r="Y218" s="9" t="s">
        <v>1023</v>
      </c>
      <c r="Z218" s="38" t="str">
        <f t="shared" si="8"/>
        <v>大华村保障房屋面防水115㎡；下寨村保障房屋面防水115㎡、房屋屋顶防水230㎡，保障房墙面开裂修复30平方米。</v>
      </c>
      <c r="AA218" s="34">
        <v>7</v>
      </c>
      <c r="AB218" s="34">
        <v>42</v>
      </c>
      <c r="AC218" s="38" t="s">
        <v>164</v>
      </c>
      <c r="AD218" s="9" t="s">
        <v>46</v>
      </c>
      <c r="AE218" s="9" t="s">
        <v>1024</v>
      </c>
      <c r="AF218" s="9" t="s">
        <v>397</v>
      </c>
      <c r="AG218" s="9"/>
    </row>
    <row r="219" s="23" customFormat="1" ht="87" spans="1:33">
      <c r="A219" s="29">
        <f>SUBTOTAL(103,$B$6:$B219)*1</f>
        <v>214</v>
      </c>
      <c r="B219" s="29" t="s">
        <v>153</v>
      </c>
      <c r="C219" s="9" t="s">
        <v>1025</v>
      </c>
      <c r="D219" s="9" t="s">
        <v>155</v>
      </c>
      <c r="E219" s="9" t="s">
        <v>185</v>
      </c>
      <c r="F219" s="9" t="s">
        <v>157</v>
      </c>
      <c r="G219" s="9" t="s">
        <v>111</v>
      </c>
      <c r="H219" s="9" t="s">
        <v>1026</v>
      </c>
      <c r="I219" s="9" t="s">
        <v>208</v>
      </c>
      <c r="J219" s="9" t="str">
        <f t="shared" si="9"/>
        <v>右水乡大庆村产业发展农机购置项目购置履带式翻耕机（雷沃m1002）一台，桥板2.3米、手扶式插秧机一台16</v>
      </c>
      <c r="K219" s="30" t="s">
        <v>1027</v>
      </c>
      <c r="L219" s="9" t="s">
        <v>172</v>
      </c>
      <c r="M219" s="9" t="s">
        <v>25</v>
      </c>
      <c r="N219" s="9" t="s">
        <v>160</v>
      </c>
      <c r="O219" s="9">
        <v>8880</v>
      </c>
      <c r="P219" s="9" t="s">
        <v>161</v>
      </c>
      <c r="Q219" s="9" t="s">
        <v>197</v>
      </c>
      <c r="R219" s="9">
        <v>2</v>
      </c>
      <c r="S219" s="9" t="s">
        <v>27</v>
      </c>
      <c r="T219" s="9" t="s">
        <v>87</v>
      </c>
      <c r="U219" s="9" t="s">
        <v>36</v>
      </c>
      <c r="V219" s="9">
        <v>16</v>
      </c>
      <c r="W219" s="9">
        <f t="shared" ref="W219:W231" si="10">V219</f>
        <v>16</v>
      </c>
      <c r="X219" s="9"/>
      <c r="Y219" s="9" t="s">
        <v>1028</v>
      </c>
      <c r="Z219" s="38" t="str">
        <f t="shared" si="8"/>
        <v>购置履带式翻耕机（雷沃m1002）一台，桥板2.3米、手扶式插秧机一台</v>
      </c>
      <c r="AA219" s="34">
        <v>170</v>
      </c>
      <c r="AB219" s="34">
        <v>820</v>
      </c>
      <c r="AC219" s="38" t="s">
        <v>164</v>
      </c>
      <c r="AD219" s="9" t="s">
        <v>29</v>
      </c>
      <c r="AE219" s="9" t="s">
        <v>1029</v>
      </c>
      <c r="AF219" s="9" t="s">
        <v>1029</v>
      </c>
      <c r="AG219" s="9"/>
    </row>
    <row r="220" s="23" customFormat="1" ht="87" spans="1:33">
      <c r="A220" s="29">
        <f>SUBTOTAL(103,$B$6:$B220)*1</f>
        <v>215</v>
      </c>
      <c r="B220" s="29" t="s">
        <v>153</v>
      </c>
      <c r="C220" s="9" t="s">
        <v>303</v>
      </c>
      <c r="D220" s="9" t="s">
        <v>155</v>
      </c>
      <c r="E220" s="9" t="s">
        <v>185</v>
      </c>
      <c r="F220" s="9" t="s">
        <v>157</v>
      </c>
      <c r="G220" s="9" t="s">
        <v>111</v>
      </c>
      <c r="H220" s="9" t="s">
        <v>1026</v>
      </c>
      <c r="I220" s="9" t="s">
        <v>208</v>
      </c>
      <c r="J220" s="9" t="str">
        <f t="shared" si="9"/>
        <v>右水乡大庆村人居环境整治项目新二水泥硬化路面400平方米；水渠30X30㎝，50米、马安小组村组路水泥硬化路面280平方米、添置垃圾桶50只等14</v>
      </c>
      <c r="K220" s="9" t="s">
        <v>1030</v>
      </c>
      <c r="L220" s="9" t="s">
        <v>172</v>
      </c>
      <c r="M220" s="9" t="s">
        <v>25</v>
      </c>
      <c r="N220" s="9" t="s">
        <v>160</v>
      </c>
      <c r="O220" s="9">
        <v>8880</v>
      </c>
      <c r="P220" s="9" t="s">
        <v>161</v>
      </c>
      <c r="Q220" s="9" t="s">
        <v>319</v>
      </c>
      <c r="R220" s="9">
        <v>400</v>
      </c>
      <c r="S220" s="9" t="s">
        <v>50</v>
      </c>
      <c r="T220" s="9" t="s">
        <v>91</v>
      </c>
      <c r="U220" s="9" t="s">
        <v>51</v>
      </c>
      <c r="V220" s="9">
        <v>14</v>
      </c>
      <c r="W220" s="9">
        <f t="shared" si="10"/>
        <v>14</v>
      </c>
      <c r="X220" s="9"/>
      <c r="Y220" s="9" t="s">
        <v>1031</v>
      </c>
      <c r="Z220" s="38" t="str">
        <f t="shared" si="8"/>
        <v>新二水泥硬化路面400平方米；水渠30X30㎝，50米、马安小组村组路水泥硬化路面280平方米、添置垃圾桶50只等</v>
      </c>
      <c r="AA220" s="34">
        <v>170</v>
      </c>
      <c r="AB220" s="34">
        <v>820</v>
      </c>
      <c r="AC220" s="38" t="s">
        <v>164</v>
      </c>
      <c r="AD220" s="9" t="s">
        <v>29</v>
      </c>
      <c r="AE220" s="9" t="s">
        <v>1029</v>
      </c>
      <c r="AF220" s="9" t="s">
        <v>1029</v>
      </c>
      <c r="AG220" s="9"/>
    </row>
    <row r="221" s="23" customFormat="1" ht="87" spans="1:33">
      <c r="A221" s="29">
        <f>SUBTOTAL(103,$B$6:$B221)*1</f>
        <v>216</v>
      </c>
      <c r="B221" s="29" t="s">
        <v>153</v>
      </c>
      <c r="C221" s="9" t="s">
        <v>1032</v>
      </c>
      <c r="D221" s="9" t="s">
        <v>155</v>
      </c>
      <c r="E221" s="9" t="s">
        <v>185</v>
      </c>
      <c r="F221" s="9" t="s">
        <v>157</v>
      </c>
      <c r="G221" s="9" t="s">
        <v>111</v>
      </c>
      <c r="H221" s="9" t="s">
        <v>1033</v>
      </c>
      <c r="I221" s="9" t="s">
        <v>195</v>
      </c>
      <c r="J221" s="9" t="str">
        <f t="shared" si="9"/>
        <v>右水乡梅寨村下屋仔、寨坑尾环境整治项目排水沟40*40，50米，地面硬化800平方排污沟50*50，110米，函管50*50，180米等40.9</v>
      </c>
      <c r="K221" s="9" t="s">
        <v>1034</v>
      </c>
      <c r="L221" s="4" t="s">
        <v>172</v>
      </c>
      <c r="M221" s="4" t="s">
        <v>25</v>
      </c>
      <c r="N221" s="4" t="s">
        <v>160</v>
      </c>
      <c r="O221" s="4">
        <v>8880</v>
      </c>
      <c r="P221" s="9" t="s">
        <v>161</v>
      </c>
      <c r="Q221" s="9" t="s">
        <v>1035</v>
      </c>
      <c r="R221" s="9">
        <v>2000</v>
      </c>
      <c r="S221" s="9" t="s">
        <v>50</v>
      </c>
      <c r="T221" s="9" t="s">
        <v>91</v>
      </c>
      <c r="U221" s="9" t="s">
        <v>51</v>
      </c>
      <c r="V221" s="9">
        <v>40.9</v>
      </c>
      <c r="W221" s="9">
        <v>40.9</v>
      </c>
      <c r="X221" s="9"/>
      <c r="Y221" s="9" t="s">
        <v>1036</v>
      </c>
      <c r="Z221" s="38" t="str">
        <f t="shared" si="8"/>
        <v>排水沟40*40，50米，地面硬化800平方排污沟50*50，110米，函管50*50，180米等</v>
      </c>
      <c r="AA221" s="34">
        <v>124</v>
      </c>
      <c r="AB221" s="34">
        <v>424</v>
      </c>
      <c r="AC221" s="38" t="s">
        <v>164</v>
      </c>
      <c r="AD221" s="9" t="s">
        <v>29</v>
      </c>
      <c r="AE221" s="9" t="s">
        <v>1037</v>
      </c>
      <c r="AF221" s="9" t="s">
        <v>1037</v>
      </c>
      <c r="AG221" s="9"/>
    </row>
    <row r="222" s="23" customFormat="1" ht="139.2" spans="1:33">
      <c r="A222" s="29">
        <f>SUBTOTAL(103,$B$6:$B222)*1</f>
        <v>217</v>
      </c>
      <c r="B222" s="29" t="s">
        <v>153</v>
      </c>
      <c r="C222" s="9" t="s">
        <v>1038</v>
      </c>
      <c r="D222" s="9" t="s">
        <v>155</v>
      </c>
      <c r="E222" s="9" t="s">
        <v>185</v>
      </c>
      <c r="F222" s="9" t="s">
        <v>157</v>
      </c>
      <c r="G222" s="9" t="s">
        <v>111</v>
      </c>
      <c r="H222" s="9" t="s">
        <v>1033</v>
      </c>
      <c r="I222" s="9" t="s">
        <v>195</v>
      </c>
      <c r="J222" s="9" t="str">
        <f t="shared" si="9"/>
        <v>右水乡梅寨村产业基地周边屋场人居环境整治项目排水沟30*30，350米，40*40，100米，60*60，150米，清杂平整4000平方，地面硬化800平方，函管60*60，80米，50*50，120米，填土方3000方，砌石墙底80公分，面60公分，高2.2米，长40米等45</v>
      </c>
      <c r="K222" s="9" t="s">
        <v>1039</v>
      </c>
      <c r="L222" s="4" t="s">
        <v>168</v>
      </c>
      <c r="M222" s="4" t="s">
        <v>63</v>
      </c>
      <c r="N222" s="4" t="s">
        <v>160</v>
      </c>
      <c r="O222" s="4">
        <v>8082</v>
      </c>
      <c r="P222" s="9" t="s">
        <v>161</v>
      </c>
      <c r="Q222" s="9" t="s">
        <v>319</v>
      </c>
      <c r="R222" s="9">
        <v>1000</v>
      </c>
      <c r="S222" s="9" t="s">
        <v>50</v>
      </c>
      <c r="T222" s="9" t="s">
        <v>91</v>
      </c>
      <c r="U222" s="9" t="s">
        <v>51</v>
      </c>
      <c r="V222" s="9">
        <v>45</v>
      </c>
      <c r="W222" s="9">
        <f t="shared" si="10"/>
        <v>45</v>
      </c>
      <c r="X222" s="9"/>
      <c r="Y222" s="9" t="s">
        <v>1040</v>
      </c>
      <c r="Z222" s="38" t="str">
        <f t="shared" si="8"/>
        <v>排水沟30*30，350米，40*40，100米，60*60，150米，清杂平整4000平方，地面硬化800平方，函管60*60，80米，50*50，120米，填土方3000方，砌石墙底80公分，面60公分，高2.2米，长40米等</v>
      </c>
      <c r="AA222" s="34">
        <v>50</v>
      </c>
      <c r="AB222" s="34">
        <v>124</v>
      </c>
      <c r="AC222" s="38" t="s">
        <v>164</v>
      </c>
      <c r="AD222" s="9" t="s">
        <v>29</v>
      </c>
      <c r="AE222" s="9" t="s">
        <v>1037</v>
      </c>
      <c r="AF222" s="9" t="s">
        <v>1037</v>
      </c>
      <c r="AG222" s="9"/>
    </row>
    <row r="223" s="23" customFormat="1" ht="87" spans="1:33">
      <c r="A223" s="29">
        <f>SUBTOTAL(103,$B$6:$B223)*1</f>
        <v>218</v>
      </c>
      <c r="B223" s="29" t="s">
        <v>153</v>
      </c>
      <c r="C223" s="9" t="s">
        <v>1025</v>
      </c>
      <c r="D223" s="9" t="s">
        <v>1013</v>
      </c>
      <c r="E223" s="9" t="s">
        <v>185</v>
      </c>
      <c r="F223" s="9" t="s">
        <v>157</v>
      </c>
      <c r="G223" s="9" t="s">
        <v>111</v>
      </c>
      <c r="H223" s="9" t="s">
        <v>1033</v>
      </c>
      <c r="I223" s="9" t="s">
        <v>195</v>
      </c>
      <c r="J223" s="9" t="str">
        <f t="shared" si="9"/>
        <v>右水乡梅寨村产业发展农机购置项目添置农机设备履带拖拉机902一台、旋耕机200、桥板2.3米。13.1</v>
      </c>
      <c r="K223" s="9" t="s">
        <v>1041</v>
      </c>
      <c r="L223" s="9" t="s">
        <v>172</v>
      </c>
      <c r="M223" s="9" t="s">
        <v>25</v>
      </c>
      <c r="N223" s="9" t="s">
        <v>160</v>
      </c>
      <c r="O223" s="9">
        <v>8880</v>
      </c>
      <c r="P223" s="9" t="s">
        <v>161</v>
      </c>
      <c r="Q223" s="9" t="s">
        <v>197</v>
      </c>
      <c r="R223" s="9">
        <v>2</v>
      </c>
      <c r="S223" s="9" t="s">
        <v>27</v>
      </c>
      <c r="T223" s="9" t="s">
        <v>87</v>
      </c>
      <c r="U223" s="9" t="s">
        <v>36</v>
      </c>
      <c r="V223" s="9">
        <v>13.1</v>
      </c>
      <c r="W223" s="9">
        <f t="shared" si="10"/>
        <v>13.1</v>
      </c>
      <c r="X223" s="9"/>
      <c r="Y223" s="9" t="s">
        <v>1042</v>
      </c>
      <c r="Z223" s="38" t="str">
        <f t="shared" si="8"/>
        <v>添置农机设备履带拖拉机902一台、旋耕机200、桥板2.3米。</v>
      </c>
      <c r="AA223" s="34">
        <v>112</v>
      </c>
      <c r="AB223" s="34">
        <v>682</v>
      </c>
      <c r="AC223" s="38" t="s">
        <v>164</v>
      </c>
      <c r="AD223" s="9" t="s">
        <v>29</v>
      </c>
      <c r="AE223" s="9" t="s">
        <v>1037</v>
      </c>
      <c r="AF223" s="9" t="s">
        <v>1037</v>
      </c>
      <c r="AG223" s="9"/>
    </row>
    <row r="224" s="23" customFormat="1" ht="104.4" spans="1:33">
      <c r="A224" s="29">
        <f>SUBTOTAL(103,$B$6:$B224)*1</f>
        <v>219</v>
      </c>
      <c r="B224" s="29" t="s">
        <v>153</v>
      </c>
      <c r="C224" s="9" t="s">
        <v>1043</v>
      </c>
      <c r="D224" s="9" t="s">
        <v>176</v>
      </c>
      <c r="E224" s="9" t="s">
        <v>185</v>
      </c>
      <c r="F224" s="9" t="s">
        <v>157</v>
      </c>
      <c r="G224" s="9" t="s">
        <v>111</v>
      </c>
      <c r="H224" s="9" t="s">
        <v>1044</v>
      </c>
      <c r="I224" s="9" t="s">
        <v>208</v>
      </c>
      <c r="J224" s="9" t="str">
        <f t="shared" si="9"/>
        <v>右水乡松林村烤烟房修缮项目新建烤烟房（含周边硬化)炉堂设备成品采购一套、安装、调试，生物燃料成品设备一套，储存烟叶库房一间，（含墙体门窗钢架树脂瓦面约200平方米）11.8</v>
      </c>
      <c r="K224" s="30" t="s">
        <v>1045</v>
      </c>
      <c r="L224" s="9" t="s">
        <v>172</v>
      </c>
      <c r="M224" s="9" t="s">
        <v>25</v>
      </c>
      <c r="N224" s="9" t="s">
        <v>160</v>
      </c>
      <c r="O224" s="9">
        <v>8880</v>
      </c>
      <c r="P224" s="9" t="s">
        <v>161</v>
      </c>
      <c r="Q224" s="9" t="s">
        <v>319</v>
      </c>
      <c r="R224" s="9">
        <v>200</v>
      </c>
      <c r="S224" s="9" t="s">
        <v>27</v>
      </c>
      <c r="T224" s="9" t="s">
        <v>86</v>
      </c>
      <c r="U224" s="9" t="s">
        <v>34</v>
      </c>
      <c r="V224" s="9">
        <v>11.8</v>
      </c>
      <c r="W224" s="9">
        <f t="shared" si="10"/>
        <v>11.8</v>
      </c>
      <c r="X224" s="9"/>
      <c r="Y224" s="9" t="s">
        <v>1046</v>
      </c>
      <c r="Z224" s="38" t="str">
        <f t="shared" si="8"/>
        <v>新建烤烟房（含周边硬化)炉堂设备成品采购一套、安装、调试，生物燃料成品设备一套，储存烟叶库房一间，（含墙体门窗钢架树脂瓦面约200平方米）</v>
      </c>
      <c r="AA224" s="34">
        <v>27</v>
      </c>
      <c r="AB224" s="34">
        <v>127</v>
      </c>
      <c r="AC224" s="38" t="s">
        <v>164</v>
      </c>
      <c r="AD224" s="9" t="s">
        <v>29</v>
      </c>
      <c r="AE224" s="9" t="s">
        <v>1047</v>
      </c>
      <c r="AF224" s="9" t="s">
        <v>1047</v>
      </c>
      <c r="AG224" s="9"/>
    </row>
    <row r="225" s="23" customFormat="1" ht="87" spans="1:33">
      <c r="A225" s="29">
        <f>SUBTOTAL(103,$B$6:$B225)*1</f>
        <v>220</v>
      </c>
      <c r="B225" s="29" t="s">
        <v>153</v>
      </c>
      <c r="C225" s="9" t="s">
        <v>1025</v>
      </c>
      <c r="D225" s="9" t="s">
        <v>155</v>
      </c>
      <c r="E225" s="9" t="s">
        <v>185</v>
      </c>
      <c r="F225" s="9" t="s">
        <v>157</v>
      </c>
      <c r="G225" s="9" t="s">
        <v>111</v>
      </c>
      <c r="H225" s="9" t="s">
        <v>1044</v>
      </c>
      <c r="I225" s="9" t="s">
        <v>208</v>
      </c>
      <c r="J225" s="9" t="str">
        <f t="shared" si="9"/>
        <v>右水乡松林村产业发展农机购置项目购置翻耕耕整机一台，中型插秧机一台10</v>
      </c>
      <c r="K225" s="30" t="s">
        <v>1048</v>
      </c>
      <c r="L225" s="9" t="s">
        <v>172</v>
      </c>
      <c r="M225" s="9" t="s">
        <v>25</v>
      </c>
      <c r="N225" s="9" t="s">
        <v>160</v>
      </c>
      <c r="O225" s="9">
        <v>8880</v>
      </c>
      <c r="P225" s="9" t="s">
        <v>161</v>
      </c>
      <c r="Q225" s="9" t="s">
        <v>197</v>
      </c>
      <c r="R225" s="9">
        <v>2</v>
      </c>
      <c r="S225" s="9" t="s">
        <v>27</v>
      </c>
      <c r="T225" s="9" t="s">
        <v>87</v>
      </c>
      <c r="U225" s="9" t="s">
        <v>36</v>
      </c>
      <c r="V225" s="9">
        <v>10</v>
      </c>
      <c r="W225" s="9">
        <f t="shared" si="10"/>
        <v>10</v>
      </c>
      <c r="X225" s="9"/>
      <c r="Y225" s="9" t="s">
        <v>1028</v>
      </c>
      <c r="Z225" s="38" t="str">
        <f t="shared" si="8"/>
        <v>购置翻耕耕整机一台，中型插秧机一台</v>
      </c>
      <c r="AA225" s="34">
        <v>170</v>
      </c>
      <c r="AB225" s="34">
        <v>820</v>
      </c>
      <c r="AC225" s="38" t="s">
        <v>164</v>
      </c>
      <c r="AD225" s="9" t="s">
        <v>29</v>
      </c>
      <c r="AE225" s="9" t="s">
        <v>1047</v>
      </c>
      <c r="AF225" s="9" t="s">
        <v>1047</v>
      </c>
      <c r="AG225" s="9"/>
    </row>
    <row r="226" s="23" customFormat="1" ht="87" spans="1:33">
      <c r="A226" s="29">
        <f>SUBTOTAL(103,$B$6:$B226)*1</f>
        <v>221</v>
      </c>
      <c r="B226" s="29" t="s">
        <v>153</v>
      </c>
      <c r="C226" s="9" t="s">
        <v>303</v>
      </c>
      <c r="D226" s="9" t="s">
        <v>176</v>
      </c>
      <c r="E226" s="9" t="s">
        <v>185</v>
      </c>
      <c r="F226" s="9" t="s">
        <v>157</v>
      </c>
      <c r="G226" s="9" t="s">
        <v>111</v>
      </c>
      <c r="H226" s="9" t="s">
        <v>1044</v>
      </c>
      <c r="I226" s="9" t="s">
        <v>208</v>
      </c>
      <c r="J226" s="9" t="str">
        <f t="shared" si="9"/>
        <v>右水乡松林村人居环境整治项目水毁河堤修复5处237.5立方米、水毁村组公路修复62.5立方米，涵管（规格125cm*100cm*6条）。8.2</v>
      </c>
      <c r="K226" s="9" t="s">
        <v>1049</v>
      </c>
      <c r="L226" s="9" t="s">
        <v>172</v>
      </c>
      <c r="M226" s="9" t="s">
        <v>25</v>
      </c>
      <c r="N226" s="9" t="s">
        <v>160</v>
      </c>
      <c r="O226" s="9">
        <v>8880</v>
      </c>
      <c r="P226" s="9" t="s">
        <v>161</v>
      </c>
      <c r="Q226" s="9" t="s">
        <v>424</v>
      </c>
      <c r="R226" s="9">
        <v>300</v>
      </c>
      <c r="S226" s="9" t="s">
        <v>50</v>
      </c>
      <c r="T226" s="9" t="s">
        <v>91</v>
      </c>
      <c r="U226" s="9" t="s">
        <v>51</v>
      </c>
      <c r="V226" s="9">
        <v>8.2</v>
      </c>
      <c r="W226" s="9">
        <f t="shared" si="10"/>
        <v>8.2</v>
      </c>
      <c r="X226" s="9"/>
      <c r="Y226" s="9" t="s">
        <v>1050</v>
      </c>
      <c r="Z226" s="38" t="str">
        <f t="shared" si="8"/>
        <v>水毁河堤修复5处237.5立方米、水毁村组公路修复62.5立方米，涵管（规格125cm*100cm*6条）。</v>
      </c>
      <c r="AA226" s="34">
        <v>175</v>
      </c>
      <c r="AB226" s="34">
        <v>825</v>
      </c>
      <c r="AC226" s="38" t="s">
        <v>164</v>
      </c>
      <c r="AD226" s="9" t="s">
        <v>29</v>
      </c>
      <c r="AE226" s="9" t="s">
        <v>1047</v>
      </c>
      <c r="AF226" s="9" t="s">
        <v>1047</v>
      </c>
      <c r="AG226" s="9"/>
    </row>
    <row r="227" s="23" customFormat="1" ht="139.2" spans="1:33">
      <c r="A227" s="29">
        <f>SUBTOTAL(103,$B$6:$B227)*1</f>
        <v>222</v>
      </c>
      <c r="B227" s="29" t="s">
        <v>153</v>
      </c>
      <c r="C227" s="9" t="s">
        <v>1051</v>
      </c>
      <c r="D227" s="9" t="s">
        <v>155</v>
      </c>
      <c r="E227" s="9" t="s">
        <v>185</v>
      </c>
      <c r="F227" s="9" t="s">
        <v>157</v>
      </c>
      <c r="G227" s="9" t="s">
        <v>111</v>
      </c>
      <c r="H227" s="9" t="s">
        <v>1052</v>
      </c>
      <c r="I227" s="9" t="s">
        <v>208</v>
      </c>
      <c r="J227" s="9" t="str">
        <f t="shared" si="9"/>
        <v>右水乡田丰村来石下基础设施建设项目37千瓦抽水泵，37千瓦变频柜，PE125管1250米，PE90管1000米，PE75管350米，泵房3米*3米两层，DN100闸阀8套，DN80闸阀20套，DN65闸阀10套，砖砌管道出水池2座，砼c拦水坝一座等设施建设30</v>
      </c>
      <c r="K227" s="9" t="s">
        <v>1053</v>
      </c>
      <c r="L227" s="9" t="s">
        <v>172</v>
      </c>
      <c r="M227" s="9" t="s">
        <v>25</v>
      </c>
      <c r="N227" s="9" t="s">
        <v>160</v>
      </c>
      <c r="O227" s="9">
        <v>8880</v>
      </c>
      <c r="P227" s="9" t="s">
        <v>161</v>
      </c>
      <c r="Q227" s="9" t="s">
        <v>201</v>
      </c>
      <c r="R227" s="9">
        <v>1000</v>
      </c>
      <c r="S227" s="9" t="s">
        <v>50</v>
      </c>
      <c r="T227" s="9" t="s">
        <v>90</v>
      </c>
      <c r="U227" s="9" t="s">
        <v>58</v>
      </c>
      <c r="V227" s="9">
        <v>30</v>
      </c>
      <c r="W227" s="9">
        <f t="shared" si="10"/>
        <v>30</v>
      </c>
      <c r="X227" s="9"/>
      <c r="Y227" s="9" t="s">
        <v>1054</v>
      </c>
      <c r="Z227" s="38" t="str">
        <f t="shared" si="8"/>
        <v>37千瓦抽水泵，37千瓦变频柜，PE125管1250米，PE90管1000米，PE75管350米，泵房3米*3米两层，DN100闸阀8套，DN80闸阀20套，DN65闸阀10套，砖砌管道出水池2座，砼c拦水坝一座等设施建设</v>
      </c>
      <c r="AA227" s="34">
        <v>120</v>
      </c>
      <c r="AB227" s="34">
        <v>487</v>
      </c>
      <c r="AC227" s="38" t="s">
        <v>164</v>
      </c>
      <c r="AD227" s="9" t="s">
        <v>29</v>
      </c>
      <c r="AE227" s="9" t="s">
        <v>1055</v>
      </c>
      <c r="AF227" s="9" t="s">
        <v>1055</v>
      </c>
      <c r="AG227" s="9"/>
    </row>
    <row r="228" s="23" customFormat="1" ht="69.6" spans="1:33">
      <c r="A228" s="29">
        <f>SUBTOTAL(103,$B$6:$B228)*1</f>
        <v>223</v>
      </c>
      <c r="B228" s="29" t="s">
        <v>153</v>
      </c>
      <c r="C228" s="9" t="s">
        <v>1056</v>
      </c>
      <c r="D228" s="9" t="s">
        <v>176</v>
      </c>
      <c r="E228" s="9" t="s">
        <v>185</v>
      </c>
      <c r="F228" s="9" t="s">
        <v>157</v>
      </c>
      <c r="G228" s="9" t="s">
        <v>111</v>
      </c>
      <c r="H228" s="9" t="s">
        <v>1057</v>
      </c>
      <c r="I228" s="9" t="s">
        <v>195</v>
      </c>
      <c r="J228" s="9" t="str">
        <f t="shared" si="9"/>
        <v>右水乡田高村田高村烤烟房修缮项目5台一体炉、3台汽油电动机	安装及调试等12</v>
      </c>
      <c r="K228" s="30" t="s">
        <v>1058</v>
      </c>
      <c r="L228" s="9" t="s">
        <v>172</v>
      </c>
      <c r="M228" s="9" t="s">
        <v>25</v>
      </c>
      <c r="N228" s="9" t="s">
        <v>160</v>
      </c>
      <c r="O228" s="9">
        <v>8880</v>
      </c>
      <c r="P228" s="9" t="s">
        <v>161</v>
      </c>
      <c r="Q228" s="9" t="s">
        <v>197</v>
      </c>
      <c r="R228" s="9">
        <v>8</v>
      </c>
      <c r="S228" s="9" t="s">
        <v>27</v>
      </c>
      <c r="T228" s="9" t="s">
        <v>86</v>
      </c>
      <c r="U228" s="9" t="s">
        <v>34</v>
      </c>
      <c r="V228" s="9">
        <v>12</v>
      </c>
      <c r="W228" s="9">
        <f t="shared" si="10"/>
        <v>12</v>
      </c>
      <c r="X228" s="9"/>
      <c r="Y228" s="9" t="s">
        <v>1059</v>
      </c>
      <c r="Z228" s="38" t="str">
        <f t="shared" si="8"/>
        <v>5台一体炉、3台汽油电动机	安装及调试等</v>
      </c>
      <c r="AA228" s="34">
        <v>34</v>
      </c>
      <c r="AB228" s="34">
        <v>145</v>
      </c>
      <c r="AC228" s="38" t="s">
        <v>164</v>
      </c>
      <c r="AD228" s="9" t="s">
        <v>29</v>
      </c>
      <c r="AE228" s="9" t="s">
        <v>1060</v>
      </c>
      <c r="AF228" s="9" t="s">
        <v>1060</v>
      </c>
      <c r="AG228" s="9"/>
    </row>
    <row r="229" s="23" customFormat="1" ht="69.6" spans="1:33">
      <c r="A229" s="29">
        <f>SUBTOTAL(103,$B$6:$B229)*1</f>
        <v>224</v>
      </c>
      <c r="B229" s="29" t="s">
        <v>153</v>
      </c>
      <c r="C229" s="9" t="s">
        <v>1061</v>
      </c>
      <c r="D229" s="9" t="s">
        <v>155</v>
      </c>
      <c r="E229" s="9" t="s">
        <v>185</v>
      </c>
      <c r="F229" s="9" t="s">
        <v>157</v>
      </c>
      <c r="G229" s="9" t="s">
        <v>111</v>
      </c>
      <c r="H229" s="9" t="s">
        <v>1057</v>
      </c>
      <c r="I229" s="9" t="s">
        <v>195</v>
      </c>
      <c r="J229" s="9" t="str">
        <f t="shared" si="9"/>
        <v>右水乡田高村右水乡果蔬中心基础设施建设项目钢结构，工具房及生产间占地面积约500平方米，宽10米，长28米等设施建设20</v>
      </c>
      <c r="K229" s="30" t="s">
        <v>1062</v>
      </c>
      <c r="L229" s="9" t="s">
        <v>172</v>
      </c>
      <c r="M229" s="9" t="s">
        <v>25</v>
      </c>
      <c r="N229" s="9" t="s">
        <v>160</v>
      </c>
      <c r="O229" s="9">
        <v>8880</v>
      </c>
      <c r="P229" s="9" t="s">
        <v>161</v>
      </c>
      <c r="Q229" s="9" t="s">
        <v>319</v>
      </c>
      <c r="R229" s="9">
        <v>500</v>
      </c>
      <c r="S229" s="9" t="s">
        <v>27</v>
      </c>
      <c r="T229" s="9" t="s">
        <v>86</v>
      </c>
      <c r="U229" s="9" t="s">
        <v>35</v>
      </c>
      <c r="V229" s="9">
        <v>20</v>
      </c>
      <c r="W229" s="9">
        <f t="shared" si="10"/>
        <v>20</v>
      </c>
      <c r="X229" s="9"/>
      <c r="Y229" s="9" t="s">
        <v>1063</v>
      </c>
      <c r="Z229" s="38" t="str">
        <f t="shared" si="8"/>
        <v>钢结构，工具房及生产间占地面积约500平方米，宽10米，长28米等设施建设</v>
      </c>
      <c r="AA229" s="34">
        <v>340</v>
      </c>
      <c r="AB229" s="34">
        <v>1481</v>
      </c>
      <c r="AC229" s="38" t="s">
        <v>164</v>
      </c>
      <c r="AD229" s="9" t="s">
        <v>29</v>
      </c>
      <c r="AE229" s="9" t="s">
        <v>1060</v>
      </c>
      <c r="AF229" s="9" t="s">
        <v>1060</v>
      </c>
      <c r="AG229" s="9"/>
    </row>
    <row r="230" s="23" customFormat="1" ht="69.6" spans="1:33">
      <c r="A230" s="29">
        <f>SUBTOTAL(103,$B$6:$B230)*1</f>
        <v>225</v>
      </c>
      <c r="B230" s="29" t="s">
        <v>153</v>
      </c>
      <c r="C230" s="9" t="s">
        <v>1064</v>
      </c>
      <c r="D230" s="9" t="s">
        <v>155</v>
      </c>
      <c r="E230" s="9" t="s">
        <v>185</v>
      </c>
      <c r="F230" s="9" t="s">
        <v>157</v>
      </c>
      <c r="G230" s="9" t="s">
        <v>111</v>
      </c>
      <c r="H230" s="9" t="s">
        <v>1057</v>
      </c>
      <c r="I230" s="9" t="s">
        <v>195</v>
      </c>
      <c r="J230" s="9" t="str">
        <f t="shared" si="9"/>
        <v>右水乡田高村三田片水渠维修工程维修水渠总长2500米，宽0.8米等基础设施建设30</v>
      </c>
      <c r="K230" s="9" t="s">
        <v>1065</v>
      </c>
      <c r="L230" s="9" t="s">
        <v>168</v>
      </c>
      <c r="M230" s="9" t="s">
        <v>73</v>
      </c>
      <c r="N230" s="9" t="s">
        <v>160</v>
      </c>
      <c r="O230" s="9">
        <v>823</v>
      </c>
      <c r="P230" s="9" t="s">
        <v>161</v>
      </c>
      <c r="Q230" s="9" t="s">
        <v>201</v>
      </c>
      <c r="R230" s="9">
        <v>2500</v>
      </c>
      <c r="S230" s="9" t="s">
        <v>50</v>
      </c>
      <c r="T230" s="9" t="s">
        <v>90</v>
      </c>
      <c r="U230" s="9" t="s">
        <v>58</v>
      </c>
      <c r="V230" s="9">
        <v>30</v>
      </c>
      <c r="W230" s="9">
        <f t="shared" si="10"/>
        <v>30</v>
      </c>
      <c r="X230" s="9"/>
      <c r="Y230" s="9" t="s">
        <v>1066</v>
      </c>
      <c r="Z230" s="38" t="str">
        <f t="shared" si="8"/>
        <v>维修水渠总长2500米，宽0.8米等基础设施建设</v>
      </c>
      <c r="AA230" s="34">
        <v>245</v>
      </c>
      <c r="AB230" s="34">
        <v>1127</v>
      </c>
      <c r="AC230" s="38" t="s">
        <v>164</v>
      </c>
      <c r="AD230" s="9" t="s">
        <v>29</v>
      </c>
      <c r="AE230" s="9" t="s">
        <v>1060</v>
      </c>
      <c r="AF230" s="9" t="s">
        <v>1060</v>
      </c>
      <c r="AG230" s="9"/>
    </row>
    <row r="231" s="23" customFormat="1" ht="87" spans="1:33">
      <c r="A231" s="29">
        <f>SUBTOTAL(103,$B$6:$B231)*1</f>
        <v>226</v>
      </c>
      <c r="B231" s="29" t="s">
        <v>153</v>
      </c>
      <c r="C231" s="9" t="s">
        <v>1067</v>
      </c>
      <c r="D231" s="9" t="s">
        <v>155</v>
      </c>
      <c r="E231" s="9" t="s">
        <v>185</v>
      </c>
      <c r="F231" s="9" t="s">
        <v>157</v>
      </c>
      <c r="G231" s="9" t="s">
        <v>111</v>
      </c>
      <c r="H231" s="9" t="s">
        <v>1057</v>
      </c>
      <c r="I231" s="9" t="s">
        <v>195</v>
      </c>
      <c r="J231" s="9" t="str">
        <f t="shared" si="9"/>
        <v>右水乡田高村农机合作社基础设施完善工程搭建稻谷储存室45平方米、扩建农机库棚85平方米等基础设施建设工程13</v>
      </c>
      <c r="K231" s="30" t="s">
        <v>1068</v>
      </c>
      <c r="L231" s="9" t="s">
        <v>172</v>
      </c>
      <c r="M231" s="9" t="s">
        <v>288</v>
      </c>
      <c r="N231" s="9" t="s">
        <v>160</v>
      </c>
      <c r="O231" s="9">
        <v>433</v>
      </c>
      <c r="P231" s="9" t="s">
        <v>161</v>
      </c>
      <c r="Q231" s="9" t="s">
        <v>319</v>
      </c>
      <c r="R231" s="9">
        <v>500</v>
      </c>
      <c r="S231" s="9" t="s">
        <v>27</v>
      </c>
      <c r="T231" s="9" t="s">
        <v>87</v>
      </c>
      <c r="U231" s="9" t="s">
        <v>36</v>
      </c>
      <c r="V231" s="9">
        <v>13</v>
      </c>
      <c r="W231" s="9">
        <f t="shared" si="10"/>
        <v>13</v>
      </c>
      <c r="X231" s="9"/>
      <c r="Y231" s="9" t="s">
        <v>1069</v>
      </c>
      <c r="Z231" s="38" t="str">
        <f t="shared" si="8"/>
        <v>搭建稻谷储存室45平方米、扩建农机库棚85平方米等基础设施建设工程</v>
      </c>
      <c r="AA231" s="34">
        <v>80</v>
      </c>
      <c r="AB231" s="34">
        <v>256</v>
      </c>
      <c r="AC231" s="38" t="s">
        <v>164</v>
      </c>
      <c r="AD231" s="9" t="s">
        <v>29</v>
      </c>
      <c r="AE231" s="9" t="s">
        <v>1057</v>
      </c>
      <c r="AF231" s="9" t="s">
        <v>1057</v>
      </c>
      <c r="AG231" s="9"/>
    </row>
    <row r="232" s="23" customFormat="1" ht="87" spans="1:33">
      <c r="A232" s="29">
        <f>SUBTOTAL(103,$B$6:$B232)*1</f>
        <v>227</v>
      </c>
      <c r="B232" s="29" t="s">
        <v>153</v>
      </c>
      <c r="C232" s="9" t="s">
        <v>303</v>
      </c>
      <c r="D232" s="9" t="s">
        <v>155</v>
      </c>
      <c r="E232" s="9" t="s">
        <v>156</v>
      </c>
      <c r="F232" s="9" t="s">
        <v>157</v>
      </c>
      <c r="G232" s="9" t="s">
        <v>111</v>
      </c>
      <c r="H232" s="9" t="s">
        <v>1057</v>
      </c>
      <c r="I232" s="9" t="s">
        <v>195</v>
      </c>
      <c r="J232" s="9" t="str">
        <f t="shared" si="9"/>
        <v>右水乡田高村人居环境整治项目混凝土路面硬化460平方，破旧路面破碎整治460平方，实心砖砖砌挡土墙200平方，水泥砖砌墙体100平方等25</v>
      </c>
      <c r="K232" s="9" t="s">
        <v>1070</v>
      </c>
      <c r="L232" s="9" t="s">
        <v>168</v>
      </c>
      <c r="M232" s="9" t="s">
        <v>63</v>
      </c>
      <c r="N232" s="9" t="s">
        <v>160</v>
      </c>
      <c r="O232" s="9">
        <v>8082</v>
      </c>
      <c r="P232" s="9" t="s">
        <v>161</v>
      </c>
      <c r="Q232" s="9" t="s">
        <v>319</v>
      </c>
      <c r="R232" s="9">
        <v>460</v>
      </c>
      <c r="S232" s="9" t="s">
        <v>50</v>
      </c>
      <c r="T232" s="9" t="s">
        <v>91</v>
      </c>
      <c r="U232" s="9" t="s">
        <v>51</v>
      </c>
      <c r="V232" s="9">
        <v>25</v>
      </c>
      <c r="W232" s="9">
        <v>25</v>
      </c>
      <c r="X232" s="9"/>
      <c r="Y232" s="9" t="s">
        <v>1071</v>
      </c>
      <c r="Z232" s="38" t="str">
        <f t="shared" si="8"/>
        <v>混凝土路面硬化460平方，破旧路面破碎整治460平方，实心砖砖砌挡土墙200平方，水泥砖砌墙体100平方等</v>
      </c>
      <c r="AA232" s="34">
        <v>50</v>
      </c>
      <c r="AB232" s="34">
        <v>249</v>
      </c>
      <c r="AC232" s="38" t="s">
        <v>164</v>
      </c>
      <c r="AD232" s="9" t="s">
        <v>29</v>
      </c>
      <c r="AE232" s="9" t="s">
        <v>1024</v>
      </c>
      <c r="AF232" s="9" t="s">
        <v>1024</v>
      </c>
      <c r="AG232" s="9"/>
    </row>
    <row r="233" s="23" customFormat="1" ht="139.2" spans="1:33">
      <c r="A233" s="29">
        <f>SUBTOTAL(103,$B$6:$B233)*1</f>
        <v>228</v>
      </c>
      <c r="B233" s="29" t="s">
        <v>153</v>
      </c>
      <c r="C233" s="9" t="s">
        <v>1072</v>
      </c>
      <c r="D233" s="9" t="s">
        <v>155</v>
      </c>
      <c r="E233" s="9" t="s">
        <v>185</v>
      </c>
      <c r="F233" s="9" t="s">
        <v>157</v>
      </c>
      <c r="G233" s="9" t="s">
        <v>111</v>
      </c>
      <c r="H233" s="9" t="s">
        <v>1073</v>
      </c>
      <c r="I233" s="9"/>
      <c r="J233" s="9" t="str">
        <f t="shared" si="9"/>
        <v>右水乡田高村、围背村右水乡贝贝小南瓜示范基地基础设施改造提升蔬菜大棚加固210亩、线路整修1100米、产后处理加工车间建设（2座）、供电设施（三箱四线250米）、供水设施(水桶2个、水池2座、PE管2400米）、产业路修复600米等29.04</v>
      </c>
      <c r="K233" s="9" t="s">
        <v>1074</v>
      </c>
      <c r="L233" s="9" t="s">
        <v>188</v>
      </c>
      <c r="M233" s="9" t="s">
        <v>75</v>
      </c>
      <c r="N233" s="9" t="s">
        <v>160</v>
      </c>
      <c r="O233" s="9">
        <v>1579.04</v>
      </c>
      <c r="P233" s="9" t="s">
        <v>161</v>
      </c>
      <c r="Q233" s="9" t="s">
        <v>201</v>
      </c>
      <c r="R233" s="9">
        <v>400</v>
      </c>
      <c r="S233" s="9" t="s">
        <v>27</v>
      </c>
      <c r="T233" s="9" t="s">
        <v>85</v>
      </c>
      <c r="U233" s="9" t="s">
        <v>43</v>
      </c>
      <c r="V233" s="9">
        <v>29.04</v>
      </c>
      <c r="W233" s="9">
        <v>29.04</v>
      </c>
      <c r="X233" s="9"/>
      <c r="Y233" s="9" t="s">
        <v>1075</v>
      </c>
      <c r="Z233" s="38" t="str">
        <f t="shared" si="8"/>
        <v>蔬菜大棚加固210亩、线路整修1100米、产后处理加工车间建设（2座）、供电设施（三箱四线250米）、供水设施(水桶2个、水池2座、PE管2400米）、产业路修复600米等</v>
      </c>
      <c r="AA233" s="34">
        <v>80</v>
      </c>
      <c r="AB233" s="34">
        <v>387</v>
      </c>
      <c r="AC233" s="38" t="s">
        <v>164</v>
      </c>
      <c r="AD233" s="9" t="s">
        <v>29</v>
      </c>
      <c r="AE233" s="9" t="s">
        <v>1060</v>
      </c>
      <c r="AF233" s="9" t="s">
        <v>1060</v>
      </c>
      <c r="AG233" s="9"/>
    </row>
    <row r="234" s="23" customFormat="1" ht="87" spans="1:33">
      <c r="A234" s="29">
        <f>SUBTOTAL(103,$B$6:$B234)*1</f>
        <v>229</v>
      </c>
      <c r="B234" s="29" t="s">
        <v>153</v>
      </c>
      <c r="C234" s="9" t="s">
        <v>1076</v>
      </c>
      <c r="D234" s="9" t="s">
        <v>155</v>
      </c>
      <c r="E234" s="9" t="s">
        <v>156</v>
      </c>
      <c r="F234" s="9" t="s">
        <v>157</v>
      </c>
      <c r="G234" s="9" t="s">
        <v>111</v>
      </c>
      <c r="H234" s="9" t="s">
        <v>1077</v>
      </c>
      <c r="I234" s="9" t="s">
        <v>246</v>
      </c>
      <c r="J234" s="9" t="str">
        <f t="shared" si="9"/>
        <v>右水乡围背村农产品展销平台新建100平方米农产品展销平台及地面硬化150平方米、水沟30米等。30</v>
      </c>
      <c r="K234" s="9" t="s">
        <v>1078</v>
      </c>
      <c r="L234" s="9" t="s">
        <v>188</v>
      </c>
      <c r="M234" s="9" t="s">
        <v>77</v>
      </c>
      <c r="N234" s="9" t="s">
        <v>160</v>
      </c>
      <c r="O234" s="9">
        <v>830.33</v>
      </c>
      <c r="P234" s="9" t="s">
        <v>161</v>
      </c>
      <c r="Q234" s="9" t="s">
        <v>289</v>
      </c>
      <c r="R234" s="9">
        <v>100</v>
      </c>
      <c r="S234" s="9" t="s">
        <v>27</v>
      </c>
      <c r="T234" s="9" t="s">
        <v>86</v>
      </c>
      <c r="U234" s="9" t="s">
        <v>38</v>
      </c>
      <c r="V234" s="9">
        <v>30</v>
      </c>
      <c r="W234" s="9">
        <v>30</v>
      </c>
      <c r="X234" s="9"/>
      <c r="Y234" s="9" t="s">
        <v>1079</v>
      </c>
      <c r="Z234" s="38" t="str">
        <f t="shared" si="8"/>
        <v>新建100平方米农产品展销平台及地面硬化150平方米、水沟30米等。</v>
      </c>
      <c r="AA234" s="34">
        <v>35</v>
      </c>
      <c r="AB234" s="34">
        <v>125</v>
      </c>
      <c r="AC234" s="38" t="s">
        <v>164</v>
      </c>
      <c r="AD234" s="9" t="s">
        <v>29</v>
      </c>
      <c r="AE234" s="9" t="s">
        <v>1024</v>
      </c>
      <c r="AF234" s="9" t="s">
        <v>1080</v>
      </c>
      <c r="AG234" s="9"/>
    </row>
    <row r="235" s="23" customFormat="1" ht="104.4" spans="1:33">
      <c r="A235" s="29">
        <f>SUBTOTAL(103,$B$6:$B235)*1</f>
        <v>230</v>
      </c>
      <c r="B235" s="29" t="s">
        <v>153</v>
      </c>
      <c r="C235" s="9" t="s">
        <v>303</v>
      </c>
      <c r="D235" s="9" t="s">
        <v>155</v>
      </c>
      <c r="E235" s="9" t="s">
        <v>156</v>
      </c>
      <c r="F235" s="9" t="s">
        <v>157</v>
      </c>
      <c r="G235" s="9" t="s">
        <v>111</v>
      </c>
      <c r="H235" s="9" t="s">
        <v>1081</v>
      </c>
      <c r="I235" s="9" t="s">
        <v>246</v>
      </c>
      <c r="J235" s="9" t="str">
        <f t="shared" si="9"/>
        <v>右水乡下寨村人居环境整治项目混凝土路面硬化1100平方厚0.18，混凝土路面硬化1000平方厚0.15，砖砌24墙1000米，浆砌石挡墙200立方米，饮水井3座，水沟200米40</v>
      </c>
      <c r="K235" s="9" t="s">
        <v>1082</v>
      </c>
      <c r="L235" s="9" t="s">
        <v>168</v>
      </c>
      <c r="M235" s="9" t="s">
        <v>63</v>
      </c>
      <c r="N235" s="9" t="s">
        <v>160</v>
      </c>
      <c r="O235" s="9">
        <v>8082</v>
      </c>
      <c r="P235" s="9" t="s">
        <v>161</v>
      </c>
      <c r="Q235" s="9" t="s">
        <v>424</v>
      </c>
      <c r="R235" s="9">
        <v>1600</v>
      </c>
      <c r="S235" s="9" t="s">
        <v>50</v>
      </c>
      <c r="T235" s="9" t="s">
        <v>91</v>
      </c>
      <c r="U235" s="9" t="s">
        <v>51</v>
      </c>
      <c r="V235" s="9">
        <v>40</v>
      </c>
      <c r="W235" s="9">
        <v>40</v>
      </c>
      <c r="X235" s="9"/>
      <c r="Y235" s="9" t="s">
        <v>1083</v>
      </c>
      <c r="Z235" s="38" t="str">
        <f t="shared" ref="Z235:Z290" si="11">K235</f>
        <v>混凝土路面硬化1100平方厚0.18，混凝土路面硬化1000平方厚0.15，砖砌24墙1000米，浆砌石挡墙200立方米，饮水井3座，水沟200米</v>
      </c>
      <c r="AA235" s="34">
        <v>30</v>
      </c>
      <c r="AB235" s="34">
        <v>149</v>
      </c>
      <c r="AC235" s="38" t="s">
        <v>164</v>
      </c>
      <c r="AD235" s="9" t="s">
        <v>29</v>
      </c>
      <c r="AE235" s="9" t="s">
        <v>1024</v>
      </c>
      <c r="AF235" s="9" t="s">
        <v>1024</v>
      </c>
      <c r="AG235" s="9"/>
    </row>
    <row r="236" s="23" customFormat="1" ht="87" spans="1:33">
      <c r="A236" s="29">
        <f>SUBTOTAL(103,$B$6:$B236)*1</f>
        <v>231</v>
      </c>
      <c r="B236" s="29" t="s">
        <v>153</v>
      </c>
      <c r="C236" s="9" t="s">
        <v>1084</v>
      </c>
      <c r="D236" s="9" t="s">
        <v>155</v>
      </c>
      <c r="E236" s="9" t="s">
        <v>156</v>
      </c>
      <c r="F236" s="9" t="s">
        <v>157</v>
      </c>
      <c r="G236" s="9" t="s">
        <v>111</v>
      </c>
      <c r="H236" s="9" t="s">
        <v>1085</v>
      </c>
      <c r="I236" s="9" t="s">
        <v>246</v>
      </c>
      <c r="J236" s="9" t="str">
        <f t="shared" si="9"/>
        <v>右水乡右水村消防水池、粪污收集池和消毒通道及消毒池建设项目新建地下消防水池一处314.74㎡、粪污收集池一处112㎡和消毒通道及消毒池120㎡100</v>
      </c>
      <c r="K236" s="9" t="s">
        <v>1086</v>
      </c>
      <c r="L236" s="4" t="s">
        <v>168</v>
      </c>
      <c r="M236" s="4" t="s">
        <v>63</v>
      </c>
      <c r="N236" s="4" t="s">
        <v>160</v>
      </c>
      <c r="O236" s="4">
        <v>8082</v>
      </c>
      <c r="P236" s="9" t="s">
        <v>161</v>
      </c>
      <c r="Q236" s="9" t="s">
        <v>289</v>
      </c>
      <c r="R236" s="9">
        <v>546.74</v>
      </c>
      <c r="S236" s="9" t="s">
        <v>27</v>
      </c>
      <c r="T236" s="9" t="s">
        <v>1087</v>
      </c>
      <c r="U236" s="9" t="s">
        <v>31</v>
      </c>
      <c r="V236" s="9">
        <v>100</v>
      </c>
      <c r="W236" s="9">
        <v>100</v>
      </c>
      <c r="X236" s="9"/>
      <c r="Y236" s="9" t="s">
        <v>1088</v>
      </c>
      <c r="Z236" s="38" t="str">
        <f t="shared" si="11"/>
        <v>新建地下消防水池一处314.74㎡、粪污收集池一处112㎡和消毒通道及消毒池120㎡</v>
      </c>
      <c r="AA236" s="34">
        <v>100</v>
      </c>
      <c r="AB236" s="34">
        <v>423</v>
      </c>
      <c r="AC236" s="38" t="s">
        <v>164</v>
      </c>
      <c r="AD236" s="9" t="s">
        <v>29</v>
      </c>
      <c r="AE236" s="9" t="s">
        <v>1024</v>
      </c>
      <c r="AF236" s="9" t="s">
        <v>1024</v>
      </c>
      <c r="AG236" s="9"/>
    </row>
    <row r="237" s="23" customFormat="1" ht="87" spans="1:33">
      <c r="A237" s="29">
        <f>SUBTOTAL(103,$B$6:$B237)*1</f>
        <v>232</v>
      </c>
      <c r="B237" s="29" t="s">
        <v>153</v>
      </c>
      <c r="C237" s="9" t="s">
        <v>1089</v>
      </c>
      <c r="D237" s="9" t="s">
        <v>155</v>
      </c>
      <c r="E237" s="9" t="s">
        <v>156</v>
      </c>
      <c r="F237" s="9" t="s">
        <v>157</v>
      </c>
      <c r="G237" s="9" t="s">
        <v>111</v>
      </c>
      <c r="H237" s="9" t="s">
        <v>1085</v>
      </c>
      <c r="I237" s="9" t="s">
        <v>246</v>
      </c>
      <c r="J237" s="9" t="str">
        <f t="shared" si="9"/>
        <v>右水乡右水村粪污处理间、饲料间及有机肥厂建设项目新建粪污处理间一栋180㎡、饲料间1850㎡及有机肥厂470㎡187</v>
      </c>
      <c r="K237" s="9" t="s">
        <v>1090</v>
      </c>
      <c r="L237" s="4" t="s">
        <v>168</v>
      </c>
      <c r="M237" s="4" t="s">
        <v>63</v>
      </c>
      <c r="N237" s="4" t="s">
        <v>160</v>
      </c>
      <c r="O237" s="4">
        <v>8082</v>
      </c>
      <c r="P237" s="9" t="s">
        <v>161</v>
      </c>
      <c r="Q237" s="9" t="s">
        <v>289</v>
      </c>
      <c r="R237" s="9">
        <v>2500</v>
      </c>
      <c r="S237" s="9" t="s">
        <v>27</v>
      </c>
      <c r="T237" s="9" t="s">
        <v>1087</v>
      </c>
      <c r="U237" s="9" t="s">
        <v>31</v>
      </c>
      <c r="V237" s="9">
        <v>187</v>
      </c>
      <c r="W237" s="9">
        <v>187</v>
      </c>
      <c r="X237" s="9"/>
      <c r="Y237" s="9" t="s">
        <v>1088</v>
      </c>
      <c r="Z237" s="38" t="str">
        <f t="shared" si="11"/>
        <v>新建粪污处理间一栋180㎡、饲料间1850㎡及有机肥厂470㎡</v>
      </c>
      <c r="AA237" s="34">
        <v>100</v>
      </c>
      <c r="AB237" s="34">
        <v>423</v>
      </c>
      <c r="AC237" s="38" t="s">
        <v>164</v>
      </c>
      <c r="AD237" s="9" t="s">
        <v>29</v>
      </c>
      <c r="AE237" s="9" t="s">
        <v>1024</v>
      </c>
      <c r="AF237" s="9" t="s">
        <v>1024</v>
      </c>
      <c r="AG237" s="9"/>
    </row>
    <row r="238" s="23" customFormat="1" ht="87" spans="1:33">
      <c r="A238" s="29">
        <f>SUBTOTAL(103,$B$6:$B238)*1</f>
        <v>233</v>
      </c>
      <c r="B238" s="29" t="s">
        <v>153</v>
      </c>
      <c r="C238" s="9" t="s">
        <v>1091</v>
      </c>
      <c r="D238" s="9" t="s">
        <v>155</v>
      </c>
      <c r="E238" s="9" t="s">
        <v>156</v>
      </c>
      <c r="F238" s="9" t="s">
        <v>157</v>
      </c>
      <c r="G238" s="9" t="s">
        <v>111</v>
      </c>
      <c r="H238" s="9" t="s">
        <v>1085</v>
      </c>
      <c r="I238" s="9" t="s">
        <v>246</v>
      </c>
      <c r="J238" s="9" t="str">
        <f t="shared" si="9"/>
        <v>右水乡右水村寄养栏建设项目新建四栋寄养栏，每栋1357.15㎡，共计5428.61㎡325</v>
      </c>
      <c r="K238" s="9" t="s">
        <v>1092</v>
      </c>
      <c r="L238" s="9" t="s">
        <v>168</v>
      </c>
      <c r="M238" s="9" t="s">
        <v>63</v>
      </c>
      <c r="N238" s="9" t="s">
        <v>160</v>
      </c>
      <c r="O238" s="9">
        <v>8082</v>
      </c>
      <c r="P238" s="9" t="s">
        <v>161</v>
      </c>
      <c r="Q238" s="9" t="s">
        <v>289</v>
      </c>
      <c r="R238" s="9">
        <v>5428</v>
      </c>
      <c r="S238" s="9" t="s">
        <v>27</v>
      </c>
      <c r="T238" s="9" t="s">
        <v>1087</v>
      </c>
      <c r="U238" s="9" t="s">
        <v>31</v>
      </c>
      <c r="V238" s="9">
        <v>325</v>
      </c>
      <c r="W238" s="9">
        <v>325</v>
      </c>
      <c r="X238" s="9"/>
      <c r="Y238" s="9" t="s">
        <v>1088</v>
      </c>
      <c r="Z238" s="38" t="str">
        <f t="shared" si="11"/>
        <v>新建四栋寄养栏，每栋1357.15㎡，共计5428.61㎡</v>
      </c>
      <c r="AA238" s="34">
        <v>100</v>
      </c>
      <c r="AB238" s="34">
        <v>423</v>
      </c>
      <c r="AC238" s="38" t="s">
        <v>164</v>
      </c>
      <c r="AD238" s="9" t="s">
        <v>29</v>
      </c>
      <c r="AE238" s="9" t="s">
        <v>1024</v>
      </c>
      <c r="AF238" s="9" t="s">
        <v>1024</v>
      </c>
      <c r="AG238" s="9"/>
    </row>
    <row r="239" s="23" customFormat="1" ht="87" spans="1:33">
      <c r="A239" s="29">
        <f>SUBTOTAL(103,$B$6:$B239)*1</f>
        <v>234</v>
      </c>
      <c r="B239" s="29" t="s">
        <v>153</v>
      </c>
      <c r="C239" s="9" t="s">
        <v>1093</v>
      </c>
      <c r="D239" s="9" t="s">
        <v>155</v>
      </c>
      <c r="E239" s="9" t="s">
        <v>156</v>
      </c>
      <c r="F239" s="9" t="s">
        <v>157</v>
      </c>
      <c r="G239" s="9" t="s">
        <v>111</v>
      </c>
      <c r="H239" s="9" t="s">
        <v>1085</v>
      </c>
      <c r="I239" s="9" t="s">
        <v>246</v>
      </c>
      <c r="J239" s="9" t="str">
        <f t="shared" si="9"/>
        <v>右水乡右水村交易栏及隔离栏建设项目新建交易栏一栋3112.56㎡及隔离栏一栋1227.26㎡260</v>
      </c>
      <c r="K239" s="9" t="s">
        <v>1094</v>
      </c>
      <c r="L239" s="4" t="s">
        <v>168</v>
      </c>
      <c r="M239" s="4" t="s">
        <v>63</v>
      </c>
      <c r="N239" s="4" t="s">
        <v>160</v>
      </c>
      <c r="O239" s="4">
        <v>8082</v>
      </c>
      <c r="P239" s="9" t="s">
        <v>161</v>
      </c>
      <c r="Q239" s="9" t="s">
        <v>289</v>
      </c>
      <c r="R239" s="9">
        <v>4340</v>
      </c>
      <c r="S239" s="9" t="s">
        <v>27</v>
      </c>
      <c r="T239" s="9" t="s">
        <v>1087</v>
      </c>
      <c r="U239" s="9" t="s">
        <v>31</v>
      </c>
      <c r="V239" s="9">
        <v>260</v>
      </c>
      <c r="W239" s="9">
        <v>260</v>
      </c>
      <c r="X239" s="9"/>
      <c r="Y239" s="9" t="s">
        <v>1088</v>
      </c>
      <c r="Z239" s="38" t="str">
        <f t="shared" si="11"/>
        <v>新建交易栏一栋3112.56㎡及隔离栏一栋1227.26㎡</v>
      </c>
      <c r="AA239" s="34">
        <v>100</v>
      </c>
      <c r="AB239" s="34">
        <v>423</v>
      </c>
      <c r="AC239" s="38" t="s">
        <v>164</v>
      </c>
      <c r="AD239" s="9" t="s">
        <v>29</v>
      </c>
      <c r="AE239" s="9" t="s">
        <v>1024</v>
      </c>
      <c r="AF239" s="9" t="s">
        <v>1024</v>
      </c>
      <c r="AG239" s="9"/>
    </row>
    <row r="240" s="23" customFormat="1" ht="104.4" spans="1:33">
      <c r="A240" s="29">
        <f>SUBTOTAL(103,$B$6:$B240)*1</f>
        <v>235</v>
      </c>
      <c r="B240" s="29" t="s">
        <v>153</v>
      </c>
      <c r="C240" s="9" t="s">
        <v>1095</v>
      </c>
      <c r="D240" s="9" t="s">
        <v>155</v>
      </c>
      <c r="E240" s="9" t="s">
        <v>156</v>
      </c>
      <c r="F240" s="9" t="s">
        <v>157</v>
      </c>
      <c r="G240" s="9" t="s">
        <v>111</v>
      </c>
      <c r="H240" s="9" t="s">
        <v>1085</v>
      </c>
      <c r="I240" s="9" t="s">
        <v>246</v>
      </c>
      <c r="J240" s="9" t="str">
        <f t="shared" si="9"/>
        <v>右水乡右水村园区道路建设项目新建4m宽沥青道路1250㎡、6m宽沥青道路3000㎡、9m宽沥青道路1250㎡370</v>
      </c>
      <c r="K240" s="9" t="s">
        <v>1096</v>
      </c>
      <c r="L240" s="4" t="s">
        <v>159</v>
      </c>
      <c r="M240" s="4" t="s">
        <v>69</v>
      </c>
      <c r="N240" s="4" t="s">
        <v>160</v>
      </c>
      <c r="O240" s="4">
        <v>3312</v>
      </c>
      <c r="P240" s="9" t="s">
        <v>161</v>
      </c>
      <c r="Q240" s="9" t="s">
        <v>289</v>
      </c>
      <c r="R240" s="9">
        <v>5500</v>
      </c>
      <c r="S240" s="9" t="s">
        <v>50</v>
      </c>
      <c r="T240" s="9" t="s">
        <v>90</v>
      </c>
      <c r="U240" s="9" t="s">
        <v>52</v>
      </c>
      <c r="V240" s="9">
        <v>370</v>
      </c>
      <c r="W240" s="9">
        <v>370</v>
      </c>
      <c r="X240" s="9"/>
      <c r="Y240" s="9" t="s">
        <v>1097</v>
      </c>
      <c r="Z240" s="38" t="str">
        <f t="shared" si="11"/>
        <v>新建4m宽沥青道路1250㎡、6m宽沥青道路3000㎡、9m宽沥青道路1250㎡</v>
      </c>
      <c r="AA240" s="34">
        <v>100</v>
      </c>
      <c r="AB240" s="34">
        <v>423</v>
      </c>
      <c r="AC240" s="38" t="s">
        <v>164</v>
      </c>
      <c r="AD240" s="9" t="s">
        <v>29</v>
      </c>
      <c r="AE240" s="9" t="s">
        <v>1024</v>
      </c>
      <c r="AF240" s="9" t="s">
        <v>1024</v>
      </c>
      <c r="AG240" s="9"/>
    </row>
    <row r="241" s="23" customFormat="1" ht="121.8" spans="1:33">
      <c r="A241" s="29">
        <f>SUBTOTAL(103,$B$6:$B241)*1</f>
        <v>236</v>
      </c>
      <c r="B241" s="29" t="s">
        <v>153</v>
      </c>
      <c r="C241" s="9" t="s">
        <v>1098</v>
      </c>
      <c r="D241" s="9" t="s">
        <v>155</v>
      </c>
      <c r="E241" s="9" t="s">
        <v>156</v>
      </c>
      <c r="F241" s="9" t="s">
        <v>157</v>
      </c>
      <c r="G241" s="9" t="s">
        <v>111</v>
      </c>
      <c r="H241" s="9" t="s">
        <v>1085</v>
      </c>
      <c r="I241" s="9" t="s">
        <v>246</v>
      </c>
      <c r="J241" s="9" t="str">
        <f t="shared" si="9"/>
        <v>右水乡右水村园区给排水及电力配套工程建设项目新建园区给水管网750m、排水管网800m、排污管网1120㎡、沉砂井一处、隔油池一处、化粪池两处及电力配套设备两套，涉及工程面积14489.1㎡338</v>
      </c>
      <c r="K241" s="9" t="s">
        <v>1099</v>
      </c>
      <c r="L241" s="9" t="s">
        <v>188</v>
      </c>
      <c r="M241" s="9" t="s">
        <v>75</v>
      </c>
      <c r="N241" s="9" t="s">
        <v>160</v>
      </c>
      <c r="O241" s="9">
        <v>1579.04</v>
      </c>
      <c r="P241" s="9" t="s">
        <v>161</v>
      </c>
      <c r="Q241" s="9" t="s">
        <v>289</v>
      </c>
      <c r="R241" s="9">
        <v>14489.1</v>
      </c>
      <c r="S241" s="9" t="s">
        <v>50</v>
      </c>
      <c r="T241" s="9" t="s">
        <v>90</v>
      </c>
      <c r="U241" s="9" t="s">
        <v>54</v>
      </c>
      <c r="V241" s="9">
        <v>338</v>
      </c>
      <c r="W241" s="9">
        <v>338</v>
      </c>
      <c r="X241" s="9"/>
      <c r="Y241" s="9" t="s">
        <v>1097</v>
      </c>
      <c r="Z241" s="38" t="str">
        <f t="shared" si="11"/>
        <v>新建园区给水管网750m、排水管网800m、排污管网1120㎡、沉砂井一处、隔油池一处、化粪池两处及电力配套设备两套，涉及工程面积14489.1㎡</v>
      </c>
      <c r="AA241" s="34">
        <v>100</v>
      </c>
      <c r="AB241" s="34">
        <v>423</v>
      </c>
      <c r="AC241" s="38" t="s">
        <v>164</v>
      </c>
      <c r="AD241" s="9" t="s">
        <v>29</v>
      </c>
      <c r="AE241" s="9" t="s">
        <v>1024</v>
      </c>
      <c r="AF241" s="9" t="s">
        <v>1024</v>
      </c>
      <c r="AG241" s="9"/>
    </row>
    <row r="242" s="23" customFormat="1" ht="104.4" spans="1:33">
      <c r="A242" s="29">
        <f>SUBTOTAL(103,$B$6:$B242)*1</f>
        <v>237</v>
      </c>
      <c r="B242" s="29" t="s">
        <v>153</v>
      </c>
      <c r="C242" s="9" t="s">
        <v>1100</v>
      </c>
      <c r="D242" s="9" t="s">
        <v>155</v>
      </c>
      <c r="E242" s="9" t="s">
        <v>156</v>
      </c>
      <c r="F242" s="9" t="s">
        <v>157</v>
      </c>
      <c r="G242" s="9" t="s">
        <v>111</v>
      </c>
      <c r="H242" s="9" t="s">
        <v>1085</v>
      </c>
      <c r="I242" s="9" t="s">
        <v>246</v>
      </c>
      <c r="J242" s="9" t="str">
        <f t="shared" si="9"/>
        <v>右水乡右水村园区配套设施建设项目新建园区配套设施建设（围墙600m、公共照明灯杆50杆、护坡12000㎡等 ）涉及面积26000㎡320</v>
      </c>
      <c r="K242" s="9" t="s">
        <v>1101</v>
      </c>
      <c r="L242" s="9" t="s">
        <v>188</v>
      </c>
      <c r="M242" s="9" t="s">
        <v>77</v>
      </c>
      <c r="N242" s="9" t="s">
        <v>160</v>
      </c>
      <c r="O242" s="9">
        <v>830.33</v>
      </c>
      <c r="P242" s="9" t="s">
        <v>161</v>
      </c>
      <c r="Q242" s="9" t="s">
        <v>289</v>
      </c>
      <c r="R242" s="9">
        <v>26000</v>
      </c>
      <c r="S242" s="9" t="s">
        <v>50</v>
      </c>
      <c r="T242" s="9" t="s">
        <v>90</v>
      </c>
      <c r="U242" s="9" t="s">
        <v>52</v>
      </c>
      <c r="V242" s="9">
        <v>320</v>
      </c>
      <c r="W242" s="9">
        <v>320</v>
      </c>
      <c r="X242" s="9"/>
      <c r="Y242" s="9" t="s">
        <v>1097</v>
      </c>
      <c r="Z242" s="38" t="str">
        <f t="shared" si="11"/>
        <v>新建园区配套设施建设（围墙600m、公共照明灯杆50杆、护坡12000㎡等 ）涉及面积26000㎡</v>
      </c>
      <c r="AA242" s="34">
        <v>100</v>
      </c>
      <c r="AB242" s="34">
        <v>423</v>
      </c>
      <c r="AC242" s="38" t="s">
        <v>164</v>
      </c>
      <c r="AD242" s="9" t="s">
        <v>29</v>
      </c>
      <c r="AE242" s="9" t="s">
        <v>1024</v>
      </c>
      <c r="AF242" s="9" t="s">
        <v>1024</v>
      </c>
      <c r="AG242" s="9"/>
    </row>
    <row r="243" s="23" customFormat="1" ht="87" spans="1:33">
      <c r="A243" s="29">
        <f>SUBTOTAL(103,$B$6:$B243)*1</f>
        <v>238</v>
      </c>
      <c r="B243" s="29" t="s">
        <v>153</v>
      </c>
      <c r="C243" s="9" t="s">
        <v>1102</v>
      </c>
      <c r="D243" s="9" t="s">
        <v>155</v>
      </c>
      <c r="E243" s="9" t="s">
        <v>156</v>
      </c>
      <c r="F243" s="9" t="s">
        <v>157</v>
      </c>
      <c r="G243" s="9" t="s">
        <v>111</v>
      </c>
      <c r="H243" s="9" t="s">
        <v>1085</v>
      </c>
      <c r="I243" s="9" t="s">
        <v>246</v>
      </c>
      <c r="J243" s="9" t="str">
        <f t="shared" si="9"/>
        <v>右水乡右水村交易栏、隔离栏屋顶光伏建设项目新建交易栏、隔离栏屋顶光伏4400㎡。374</v>
      </c>
      <c r="K243" s="9" t="s">
        <v>1103</v>
      </c>
      <c r="L243" s="4" t="s">
        <v>159</v>
      </c>
      <c r="M243" s="4" t="s">
        <v>69</v>
      </c>
      <c r="N243" s="4" t="s">
        <v>160</v>
      </c>
      <c r="O243" s="4">
        <v>3312</v>
      </c>
      <c r="P243" s="9" t="s">
        <v>161</v>
      </c>
      <c r="Q243" s="9" t="s">
        <v>289</v>
      </c>
      <c r="R243" s="9">
        <v>4400</v>
      </c>
      <c r="S243" s="9" t="s">
        <v>27</v>
      </c>
      <c r="T243" s="9" t="s">
        <v>85</v>
      </c>
      <c r="U243" s="9" t="s">
        <v>32</v>
      </c>
      <c r="V243" s="9">
        <v>374</v>
      </c>
      <c r="W243" s="9">
        <v>374</v>
      </c>
      <c r="X243" s="9"/>
      <c r="Y243" s="9" t="s">
        <v>1088</v>
      </c>
      <c r="Z243" s="38" t="str">
        <f t="shared" si="11"/>
        <v>新建交易栏、隔离栏屋顶光伏4400㎡。</v>
      </c>
      <c r="AA243" s="34">
        <v>100</v>
      </c>
      <c r="AB243" s="34">
        <v>423</v>
      </c>
      <c r="AC243" s="38" t="s">
        <v>164</v>
      </c>
      <c r="AD243" s="9" t="s">
        <v>29</v>
      </c>
      <c r="AE243" s="9" t="s">
        <v>1024</v>
      </c>
      <c r="AF243" s="9" t="s">
        <v>1024</v>
      </c>
      <c r="AG243" s="9"/>
    </row>
    <row r="244" s="23" customFormat="1" ht="87" spans="1:33">
      <c r="A244" s="29">
        <f>SUBTOTAL(103,$B$6:$B244)*1</f>
        <v>239</v>
      </c>
      <c r="B244" s="29" t="s">
        <v>153</v>
      </c>
      <c r="C244" s="9" t="s">
        <v>1104</v>
      </c>
      <c r="D244" s="9" t="s">
        <v>155</v>
      </c>
      <c r="E244" s="9" t="s">
        <v>156</v>
      </c>
      <c r="F244" s="9" t="s">
        <v>157</v>
      </c>
      <c r="G244" s="9" t="s">
        <v>111</v>
      </c>
      <c r="H244" s="9" t="s">
        <v>1085</v>
      </c>
      <c r="I244" s="9" t="s">
        <v>246</v>
      </c>
      <c r="J244" s="9" t="str">
        <f t="shared" si="9"/>
        <v>右水乡右水村寄养栏屋顶光伏建设项目1新建寄养栏屋顶光伏2500㎡。213</v>
      </c>
      <c r="K244" s="9" t="s">
        <v>1105</v>
      </c>
      <c r="L244" s="4" t="s">
        <v>168</v>
      </c>
      <c r="M244" s="4" t="s">
        <v>63</v>
      </c>
      <c r="N244" s="4" t="s">
        <v>160</v>
      </c>
      <c r="O244" s="4">
        <v>8082</v>
      </c>
      <c r="P244" s="9" t="s">
        <v>161</v>
      </c>
      <c r="Q244" s="9" t="s">
        <v>367</v>
      </c>
      <c r="R244" s="9">
        <v>500</v>
      </c>
      <c r="S244" s="9" t="s">
        <v>27</v>
      </c>
      <c r="T244" s="9" t="s">
        <v>85</v>
      </c>
      <c r="U244" s="9" t="s">
        <v>32</v>
      </c>
      <c r="V244" s="9">
        <v>213</v>
      </c>
      <c r="W244" s="9">
        <v>213</v>
      </c>
      <c r="X244" s="9"/>
      <c r="Y244" s="9" t="s">
        <v>1088</v>
      </c>
      <c r="Z244" s="38" t="str">
        <f t="shared" si="11"/>
        <v>新建寄养栏屋顶光伏2500㎡。</v>
      </c>
      <c r="AA244" s="34">
        <v>100</v>
      </c>
      <c r="AB244" s="34">
        <v>423</v>
      </c>
      <c r="AC244" s="38" t="s">
        <v>164</v>
      </c>
      <c r="AD244" s="9" t="s">
        <v>33</v>
      </c>
      <c r="AE244" s="9" t="s">
        <v>1024</v>
      </c>
      <c r="AF244" s="9" t="s">
        <v>1024</v>
      </c>
      <c r="AG244" s="9"/>
    </row>
    <row r="245" s="23" customFormat="1" ht="87" spans="1:33">
      <c r="A245" s="29">
        <f>SUBTOTAL(103,$B$6:$B245)*1</f>
        <v>240</v>
      </c>
      <c r="B245" s="29" t="s">
        <v>153</v>
      </c>
      <c r="C245" s="9" t="s">
        <v>1106</v>
      </c>
      <c r="D245" s="9" t="s">
        <v>155</v>
      </c>
      <c r="E245" s="9" t="s">
        <v>156</v>
      </c>
      <c r="F245" s="9" t="s">
        <v>157</v>
      </c>
      <c r="G245" s="9" t="s">
        <v>111</v>
      </c>
      <c r="H245" s="9" t="s">
        <v>1085</v>
      </c>
      <c r="I245" s="9" t="s">
        <v>246</v>
      </c>
      <c r="J245" s="9" t="str">
        <f t="shared" si="9"/>
        <v>右水乡右水村寄养栏屋顶光伏建设项目2新建寄养栏屋顶光伏3500㎡。298</v>
      </c>
      <c r="K245" s="9" t="s">
        <v>1107</v>
      </c>
      <c r="L245" s="9" t="s">
        <v>159</v>
      </c>
      <c r="M245" s="9" t="s">
        <v>69</v>
      </c>
      <c r="N245" s="9" t="s">
        <v>160</v>
      </c>
      <c r="O245" s="9">
        <v>3312</v>
      </c>
      <c r="P245" s="9" t="s">
        <v>161</v>
      </c>
      <c r="Q245" s="9" t="s">
        <v>367</v>
      </c>
      <c r="R245" s="9">
        <v>500</v>
      </c>
      <c r="S245" s="9" t="s">
        <v>27</v>
      </c>
      <c r="T245" s="9" t="s">
        <v>85</v>
      </c>
      <c r="U245" s="9" t="s">
        <v>32</v>
      </c>
      <c r="V245" s="9">
        <v>298</v>
      </c>
      <c r="W245" s="9">
        <v>298</v>
      </c>
      <c r="X245" s="9"/>
      <c r="Y245" s="9" t="s">
        <v>1088</v>
      </c>
      <c r="Z245" s="38" t="str">
        <f t="shared" si="11"/>
        <v>新建寄养栏屋顶光伏3500㎡。</v>
      </c>
      <c r="AA245" s="34">
        <v>100</v>
      </c>
      <c r="AB245" s="34">
        <v>423</v>
      </c>
      <c r="AC245" s="38" t="s">
        <v>164</v>
      </c>
      <c r="AD245" s="9" t="s">
        <v>33</v>
      </c>
      <c r="AE245" s="9" t="s">
        <v>1024</v>
      </c>
      <c r="AF245" s="9" t="s">
        <v>1024</v>
      </c>
      <c r="AG245" s="9"/>
    </row>
    <row r="246" s="23" customFormat="1" ht="243.6" spans="1:33">
      <c r="A246" s="29">
        <f>SUBTOTAL(103,$B$6:$B246)*1</f>
        <v>241</v>
      </c>
      <c r="B246" s="29" t="s">
        <v>153</v>
      </c>
      <c r="C246" s="9" t="s">
        <v>1108</v>
      </c>
      <c r="D246" s="9" t="s">
        <v>155</v>
      </c>
      <c r="E246" s="9" t="s">
        <v>156</v>
      </c>
      <c r="F246" s="9" t="s">
        <v>157</v>
      </c>
      <c r="G246" s="9" t="s">
        <v>111</v>
      </c>
      <c r="H246" s="9" t="s">
        <v>1109</v>
      </c>
      <c r="I246" s="9"/>
      <c r="J246" s="9" t="str">
        <f t="shared" si="9"/>
        <v>右水乡右水村、大华村、大庆村、松林村、围背村、下寨村撂荒地翻耕复垦（二）右水村撂荒地翻耕复垦、除草平整293亩；
大华村撂荒地翻耕复垦、除草平整67亩；
大庆村撂荒地翻耕复垦、除草平整72亩；
围背村撂荒地翻耕复垦、除草平整82亩；
下寨村撂荒地翻耕复垦、除草平整98亩；
松林村撂荒地翻耕复垦、除草平整37亩17.9</v>
      </c>
      <c r="K246" s="9" t="s">
        <v>1110</v>
      </c>
      <c r="L246" s="9" t="s">
        <v>159</v>
      </c>
      <c r="M246" s="9" t="s">
        <v>69</v>
      </c>
      <c r="N246" s="9" t="s">
        <v>160</v>
      </c>
      <c r="O246" s="9">
        <v>3312</v>
      </c>
      <c r="P246" s="9" t="s">
        <v>161</v>
      </c>
      <c r="Q246" s="9" t="s">
        <v>222</v>
      </c>
      <c r="R246" s="9">
        <v>649</v>
      </c>
      <c r="S246" s="9" t="s">
        <v>27</v>
      </c>
      <c r="T246" s="9" t="s">
        <v>85</v>
      </c>
      <c r="U246" s="9" t="s">
        <v>43</v>
      </c>
      <c r="V246" s="9">
        <v>17.9</v>
      </c>
      <c r="W246" s="9">
        <v>17.9</v>
      </c>
      <c r="X246" s="9"/>
      <c r="Y246" s="9" t="s">
        <v>1111</v>
      </c>
      <c r="Z246" s="38" t="str">
        <f t="shared" si="11"/>
        <v>右水村撂荒地翻耕复垦、除草平整293亩；
大华村撂荒地翻耕复垦、除草平整67亩；
大庆村撂荒地翻耕复垦、除草平整72亩；
围背村撂荒地翻耕复垦、除草平整82亩；
下寨村撂荒地翻耕复垦、除草平整98亩；
松林村撂荒地翻耕复垦、除草平整37亩</v>
      </c>
      <c r="AA246" s="34">
        <v>483</v>
      </c>
      <c r="AB246" s="34">
        <v>2087</v>
      </c>
      <c r="AC246" s="38" t="s">
        <v>164</v>
      </c>
      <c r="AD246" s="9" t="s">
        <v>29</v>
      </c>
      <c r="AE246" s="9" t="s">
        <v>1024</v>
      </c>
      <c r="AF246" s="9" t="s">
        <v>397</v>
      </c>
      <c r="AG246" s="9"/>
    </row>
    <row r="247" s="23" customFormat="1" ht="69.6" spans="1:33">
      <c r="A247" s="29">
        <f>SUBTOTAL(103,$B$6:$B247)*1</f>
        <v>242</v>
      </c>
      <c r="B247" s="29" t="s">
        <v>153</v>
      </c>
      <c r="C247" s="9" t="s">
        <v>1112</v>
      </c>
      <c r="D247" s="9" t="s">
        <v>1013</v>
      </c>
      <c r="E247" s="9" t="s">
        <v>185</v>
      </c>
      <c r="F247" s="9" t="s">
        <v>157</v>
      </c>
      <c r="G247" s="9" t="s">
        <v>111</v>
      </c>
      <c r="H247" s="9" t="s">
        <v>1113</v>
      </c>
      <c r="I247" s="9" t="s">
        <v>195</v>
      </c>
      <c r="J247" s="9" t="str">
        <f t="shared" si="9"/>
        <v>右水乡中坝村安全饮水项目对小微农饮水厂破旧接水管约1000米进行更换等基础设施建设8</v>
      </c>
      <c r="K247" s="9" t="s">
        <v>1114</v>
      </c>
      <c r="L247" s="9" t="s">
        <v>172</v>
      </c>
      <c r="M247" s="9" t="s">
        <v>25</v>
      </c>
      <c r="N247" s="9" t="s">
        <v>160</v>
      </c>
      <c r="O247" s="9">
        <v>8880</v>
      </c>
      <c r="P247" s="9" t="s">
        <v>161</v>
      </c>
      <c r="Q247" s="9" t="s">
        <v>201</v>
      </c>
      <c r="R247" s="9">
        <v>1000</v>
      </c>
      <c r="S247" s="9" t="s">
        <v>50</v>
      </c>
      <c r="T247" s="9" t="s">
        <v>90</v>
      </c>
      <c r="U247" s="9" t="s">
        <v>54</v>
      </c>
      <c r="V247" s="9">
        <v>8</v>
      </c>
      <c r="W247" s="9">
        <f>V247</f>
        <v>8</v>
      </c>
      <c r="X247" s="9"/>
      <c r="Y247" s="9" t="s">
        <v>1115</v>
      </c>
      <c r="Z247" s="38" t="str">
        <f t="shared" si="11"/>
        <v>对小微农饮水厂破旧接水管约1000米进行更换等基础设施建设</v>
      </c>
      <c r="AA247" s="34">
        <v>62</v>
      </c>
      <c r="AB247" s="34">
        <v>382</v>
      </c>
      <c r="AC247" s="38" t="s">
        <v>164</v>
      </c>
      <c r="AD247" s="9" t="s">
        <v>55</v>
      </c>
      <c r="AE247" s="9" t="s">
        <v>1116</v>
      </c>
      <c r="AF247" s="9" t="s">
        <v>1116</v>
      </c>
      <c r="AG247" s="9"/>
    </row>
    <row r="248" s="23" customFormat="1" ht="87" spans="1:33">
      <c r="A248" s="29">
        <f>SUBTOTAL(103,$B$6:$B248)*1</f>
        <v>243</v>
      </c>
      <c r="B248" s="29" t="s">
        <v>153</v>
      </c>
      <c r="C248" s="9" t="s">
        <v>1025</v>
      </c>
      <c r="D248" s="9" t="s">
        <v>1013</v>
      </c>
      <c r="E248" s="9" t="s">
        <v>185</v>
      </c>
      <c r="F248" s="9" t="s">
        <v>157</v>
      </c>
      <c r="G248" s="9" t="s">
        <v>111</v>
      </c>
      <c r="H248" s="9" t="s">
        <v>1113</v>
      </c>
      <c r="I248" s="9" t="s">
        <v>195</v>
      </c>
      <c r="J248" s="9" t="str">
        <f t="shared" si="9"/>
        <v>右水乡中坝村产业发展农机购置项目添置农机设备2台泰轮式拖拉机WB1004-1拖拉机、3台旋耕机200，桥板6.9米、1台履带拖拉机902、插秧机6行一台。49.5</v>
      </c>
      <c r="K248" s="30" t="s">
        <v>1117</v>
      </c>
      <c r="L248" s="9" t="s">
        <v>172</v>
      </c>
      <c r="M248" s="9" t="s">
        <v>25</v>
      </c>
      <c r="N248" s="9" t="s">
        <v>160</v>
      </c>
      <c r="O248" s="9">
        <v>8880</v>
      </c>
      <c r="P248" s="9" t="s">
        <v>161</v>
      </c>
      <c r="Q248" s="9" t="s">
        <v>197</v>
      </c>
      <c r="R248" s="9">
        <v>4</v>
      </c>
      <c r="S248" s="9" t="s">
        <v>27</v>
      </c>
      <c r="T248" s="9" t="s">
        <v>87</v>
      </c>
      <c r="U248" s="9" t="s">
        <v>36</v>
      </c>
      <c r="V248" s="9">
        <v>49.5</v>
      </c>
      <c r="W248" s="9">
        <f>V248</f>
        <v>49.5</v>
      </c>
      <c r="X248" s="9"/>
      <c r="Y248" s="9" t="s">
        <v>1042</v>
      </c>
      <c r="Z248" s="38" t="str">
        <f t="shared" si="11"/>
        <v>添置农机设备2台泰轮式拖拉机WB1004-1拖拉机、3台旋耕机200，桥板6.9米、1台履带拖拉机902、插秧机6行一台。</v>
      </c>
      <c r="AA248" s="34">
        <v>112</v>
      </c>
      <c r="AB248" s="34">
        <v>682</v>
      </c>
      <c r="AC248" s="38" t="s">
        <v>164</v>
      </c>
      <c r="AD248" s="9" t="s">
        <v>29</v>
      </c>
      <c r="AE248" s="9" t="s">
        <v>1116</v>
      </c>
      <c r="AF248" s="9" t="s">
        <v>1116</v>
      </c>
      <c r="AG248" s="9"/>
    </row>
    <row r="249" s="23" customFormat="1" ht="87" spans="1:33">
      <c r="A249" s="29">
        <f>SUBTOTAL(103,$B$6:$B249)*1</f>
        <v>244</v>
      </c>
      <c r="B249" s="29" t="s">
        <v>153</v>
      </c>
      <c r="C249" s="9" t="s">
        <v>303</v>
      </c>
      <c r="D249" s="9" t="s">
        <v>1013</v>
      </c>
      <c r="E249" s="9" t="s">
        <v>185</v>
      </c>
      <c r="F249" s="9" t="s">
        <v>157</v>
      </c>
      <c r="G249" s="9" t="s">
        <v>111</v>
      </c>
      <c r="H249" s="9" t="s">
        <v>1113</v>
      </c>
      <c r="I249" s="9" t="s">
        <v>195</v>
      </c>
      <c r="J249" s="9" t="str">
        <f t="shared" si="9"/>
        <v>右水乡中坝村人居环境整治项目小应排、寨下等中心屋场人居环境整治，硬化坪3000平方米，添置垃圾桶50只，新建排水沟500米等环境整治工程。43.5</v>
      </c>
      <c r="K249" s="9" t="s">
        <v>1118</v>
      </c>
      <c r="L249" s="9" t="s">
        <v>172</v>
      </c>
      <c r="M249" s="9" t="s">
        <v>25</v>
      </c>
      <c r="N249" s="9" t="s">
        <v>160</v>
      </c>
      <c r="O249" s="9">
        <v>8880</v>
      </c>
      <c r="P249" s="9" t="s">
        <v>161</v>
      </c>
      <c r="Q249" s="9" t="s">
        <v>319</v>
      </c>
      <c r="R249" s="9">
        <v>3000</v>
      </c>
      <c r="S249" s="9" t="s">
        <v>50</v>
      </c>
      <c r="T249" s="9" t="s">
        <v>91</v>
      </c>
      <c r="U249" s="9" t="s">
        <v>51</v>
      </c>
      <c r="V249" s="9">
        <v>43.5</v>
      </c>
      <c r="W249" s="9">
        <f>V249</f>
        <v>43.5</v>
      </c>
      <c r="X249" s="9"/>
      <c r="Y249" s="9" t="s">
        <v>1119</v>
      </c>
      <c r="Z249" s="38" t="str">
        <f t="shared" si="11"/>
        <v>小应排、寨下等中心屋场人居环境整治，硬化坪3000平方米，添置垃圾桶50只，新建排水沟500米等环境整治工程。</v>
      </c>
      <c r="AA249" s="34">
        <v>100</v>
      </c>
      <c r="AB249" s="34">
        <v>521</v>
      </c>
      <c r="AC249" s="38" t="s">
        <v>164</v>
      </c>
      <c r="AD249" s="9" t="s">
        <v>29</v>
      </c>
      <c r="AE249" s="9" t="s">
        <v>1116</v>
      </c>
      <c r="AF249" s="9" t="s">
        <v>1116</v>
      </c>
      <c r="AG249" s="9"/>
    </row>
    <row r="250" s="23" customFormat="1" ht="243.6" spans="1:33">
      <c r="A250" s="29">
        <f>SUBTOTAL(103,$B$6:$B250)*1</f>
        <v>245</v>
      </c>
      <c r="B250" s="29" t="s">
        <v>153</v>
      </c>
      <c r="C250" s="9" t="s">
        <v>1120</v>
      </c>
      <c r="D250" s="9" t="s">
        <v>155</v>
      </c>
      <c r="E250" s="9" t="s">
        <v>156</v>
      </c>
      <c r="F250" s="9" t="s">
        <v>157</v>
      </c>
      <c r="G250" s="9" t="s">
        <v>111</v>
      </c>
      <c r="H250" s="9" t="s">
        <v>1121</v>
      </c>
      <c r="I250" s="9"/>
      <c r="J250" s="9" t="str">
        <f t="shared" si="9"/>
        <v>右水乡中坝村、田丰村、梅丰村、梅寨村、田高村、田升村撂荒地翻耕复垦（一）中坝村撂荒地翻耕复垦、除草平整120亩；
田丰村撂荒地翻耕复垦、除草平整48亩；
梅丰村撂荒地翻耕复垦、除草平整47.6亩；
梅寨村撂荒地翻耕复垦、除草平整174亩；
田高村撂荒地翻耕复垦、除草平整112亩；
田升村撂荒地翻耕复垦、除草平整45.6亩14.3</v>
      </c>
      <c r="K250" s="9" t="s">
        <v>1122</v>
      </c>
      <c r="L250" s="9" t="s">
        <v>227</v>
      </c>
      <c r="M250" s="9" t="s">
        <v>67</v>
      </c>
      <c r="N250" s="9" t="s">
        <v>228</v>
      </c>
      <c r="O250" s="9">
        <v>307.875</v>
      </c>
      <c r="P250" s="9" t="s">
        <v>161</v>
      </c>
      <c r="Q250" s="9" t="s">
        <v>222</v>
      </c>
      <c r="R250" s="9">
        <v>547.2</v>
      </c>
      <c r="S250" s="9" t="s">
        <v>27</v>
      </c>
      <c r="T250" s="9" t="s">
        <v>85</v>
      </c>
      <c r="U250" s="9" t="s">
        <v>43</v>
      </c>
      <c r="V250" s="9">
        <v>14.3</v>
      </c>
      <c r="W250" s="9"/>
      <c r="X250" s="9">
        <f>V250</f>
        <v>14.3</v>
      </c>
      <c r="Y250" s="9" t="s">
        <v>1123</v>
      </c>
      <c r="Z250" s="38" t="str">
        <f t="shared" si="11"/>
        <v>中坝村撂荒地翻耕复垦、除草平整120亩；
田丰村撂荒地翻耕复垦、除草平整48亩；
梅丰村撂荒地翻耕复垦、除草平整47.6亩；
梅寨村撂荒地翻耕复垦、除草平整174亩；
田高村撂荒地翻耕复垦、除草平整112亩；
田升村撂荒地翻耕复垦、除草平整45.6亩</v>
      </c>
      <c r="AA250" s="34">
        <v>151</v>
      </c>
      <c r="AB250" s="34">
        <v>631</v>
      </c>
      <c r="AC250" s="38" t="s">
        <v>164</v>
      </c>
      <c r="AD250" s="9" t="s">
        <v>29</v>
      </c>
      <c r="AE250" s="9" t="s">
        <v>1024</v>
      </c>
      <c r="AF250" s="9" t="s">
        <v>397</v>
      </c>
      <c r="AG250" s="9"/>
    </row>
    <row r="251" s="23" customFormat="1" ht="156.6" spans="1:33">
      <c r="A251" s="29">
        <f>SUBTOTAL(103,$B$6:$B251)*1</f>
        <v>246</v>
      </c>
      <c r="B251" s="29" t="s">
        <v>153</v>
      </c>
      <c r="C251" s="9" t="s">
        <v>408</v>
      </c>
      <c r="D251" s="9" t="s">
        <v>155</v>
      </c>
      <c r="E251" s="9" t="s">
        <v>156</v>
      </c>
      <c r="F251" s="9" t="s">
        <v>157</v>
      </c>
      <c r="G251" s="9" t="s">
        <v>112</v>
      </c>
      <c r="H251" s="9" t="s">
        <v>1124</v>
      </c>
      <c r="I251" s="9"/>
      <c r="J251" s="9" t="str">
        <f t="shared" si="9"/>
        <v>站塘乡大坝脑村、水明村、 社山坝村、岽背村农田复耕项目（三）大坝脑村撂荒地开垦复耕300亩、水明村撂荒地开垦复耕220亩、社山坝村撂荒地开垦复耕120亩、岽背村撂荒地开垦复耕120亩10.4</v>
      </c>
      <c r="K251" s="9" t="s">
        <v>1125</v>
      </c>
      <c r="L251" s="9" t="s">
        <v>159</v>
      </c>
      <c r="M251" s="9" t="s">
        <v>69</v>
      </c>
      <c r="N251" s="9" t="s">
        <v>160</v>
      </c>
      <c r="O251" s="9">
        <v>3312</v>
      </c>
      <c r="P251" s="9" t="s">
        <v>161</v>
      </c>
      <c r="Q251" s="9" t="s">
        <v>222</v>
      </c>
      <c r="R251" s="9">
        <v>790</v>
      </c>
      <c r="S251" s="9" t="s">
        <v>27</v>
      </c>
      <c r="T251" s="9" t="s">
        <v>85</v>
      </c>
      <c r="U251" s="9" t="s">
        <v>43</v>
      </c>
      <c r="V251" s="9">
        <v>10.4</v>
      </c>
      <c r="W251" s="9">
        <v>10.4</v>
      </c>
      <c r="X251" s="9"/>
      <c r="Y251" s="9" t="s">
        <v>1126</v>
      </c>
      <c r="Z251" s="38" t="str">
        <f t="shared" si="11"/>
        <v>大坝脑村撂荒地开垦复耕300亩、水明村撂荒地开垦复耕220亩、社山坝村撂荒地开垦复耕120亩、岽背村撂荒地开垦复耕120亩</v>
      </c>
      <c r="AA251" s="34">
        <v>93</v>
      </c>
      <c r="AB251" s="34">
        <v>232</v>
      </c>
      <c r="AC251" s="38" t="s">
        <v>164</v>
      </c>
      <c r="AD251" s="9" t="s">
        <v>29</v>
      </c>
      <c r="AE251" s="9" t="s">
        <v>1127</v>
      </c>
      <c r="AF251" s="9" t="s">
        <v>1128</v>
      </c>
      <c r="AG251" s="9"/>
    </row>
    <row r="252" s="23" customFormat="1" ht="139.2" spans="1:33">
      <c r="A252" s="29">
        <f>SUBTOTAL(103,$B$6:$B252)*1</f>
        <v>247</v>
      </c>
      <c r="B252" s="29" t="s">
        <v>153</v>
      </c>
      <c r="C252" s="9" t="s">
        <v>388</v>
      </c>
      <c r="D252" s="9" t="s">
        <v>155</v>
      </c>
      <c r="E252" s="9" t="s">
        <v>156</v>
      </c>
      <c r="F252" s="9" t="s">
        <v>157</v>
      </c>
      <c r="G252" s="9" t="s">
        <v>112</v>
      </c>
      <c r="H252" s="9" t="s">
        <v>1129</v>
      </c>
      <c r="I252" s="9"/>
      <c r="J252" s="9" t="str">
        <f t="shared" si="9"/>
        <v>站塘乡官村村、 官山村、 横岭村、 南坑村农田复耕项目（二）官村村撂荒地开垦复耕170亩、官山村撂荒地开垦复耕150亩、横岭村撂荒地开垦复耕220亩、南坑村撂荒地开垦复耕220亩10.5</v>
      </c>
      <c r="K252" s="9" t="s">
        <v>1130</v>
      </c>
      <c r="L252" s="9" t="s">
        <v>159</v>
      </c>
      <c r="M252" s="9" t="s">
        <v>69</v>
      </c>
      <c r="N252" s="9" t="s">
        <v>160</v>
      </c>
      <c r="O252" s="9">
        <v>3312</v>
      </c>
      <c r="P252" s="9" t="s">
        <v>161</v>
      </c>
      <c r="Q252" s="9" t="s">
        <v>222</v>
      </c>
      <c r="R252" s="9">
        <v>760</v>
      </c>
      <c r="S252" s="9" t="s">
        <v>27</v>
      </c>
      <c r="T252" s="9" t="s">
        <v>85</v>
      </c>
      <c r="U252" s="9" t="s">
        <v>43</v>
      </c>
      <c r="V252" s="9">
        <v>10.5</v>
      </c>
      <c r="W252" s="9">
        <v>10.5</v>
      </c>
      <c r="X252" s="9"/>
      <c r="Y252" s="9" t="s">
        <v>1131</v>
      </c>
      <c r="Z252" s="38" t="str">
        <f t="shared" si="11"/>
        <v>官村村撂荒地开垦复耕170亩、官山村撂荒地开垦复耕150亩、横岭村撂荒地开垦复耕220亩、南坑村撂荒地开垦复耕220亩</v>
      </c>
      <c r="AA252" s="34">
        <v>88</v>
      </c>
      <c r="AB252" s="34">
        <v>213</v>
      </c>
      <c r="AC252" s="38" t="s">
        <v>164</v>
      </c>
      <c r="AD252" s="9" t="s">
        <v>29</v>
      </c>
      <c r="AE252" s="9" t="s">
        <v>1127</v>
      </c>
      <c r="AF252" s="9" t="s">
        <v>1132</v>
      </c>
      <c r="AG252" s="9"/>
    </row>
    <row r="253" s="23" customFormat="1" ht="69.6" spans="1:33">
      <c r="A253" s="29">
        <f>SUBTOTAL(103,$B$6:$B253)*1</f>
        <v>248</v>
      </c>
      <c r="B253" s="29" t="s">
        <v>153</v>
      </c>
      <c r="C253" s="9" t="s">
        <v>1133</v>
      </c>
      <c r="D253" s="9" t="s">
        <v>155</v>
      </c>
      <c r="E253" s="9" t="s">
        <v>156</v>
      </c>
      <c r="F253" s="9" t="s">
        <v>157</v>
      </c>
      <c r="G253" s="9" t="s">
        <v>112</v>
      </c>
      <c r="H253" s="9" t="s">
        <v>1134</v>
      </c>
      <c r="I253" s="9" t="s">
        <v>195</v>
      </c>
      <c r="J253" s="9" t="str">
        <f t="shared" si="9"/>
        <v>站塘乡罗坊村罗坊村农机购买项目1台久保田乘坐式插秧机，2台久保田手扶式插秧机12</v>
      </c>
      <c r="K253" s="9" t="s">
        <v>1135</v>
      </c>
      <c r="L253" s="9" t="s">
        <v>168</v>
      </c>
      <c r="M253" s="9" t="s">
        <v>63</v>
      </c>
      <c r="N253" s="9" t="s">
        <v>160</v>
      </c>
      <c r="O253" s="9">
        <v>8082</v>
      </c>
      <c r="P253" s="9" t="s">
        <v>161</v>
      </c>
      <c r="Q253" s="9" t="s">
        <v>197</v>
      </c>
      <c r="R253" s="9">
        <v>3</v>
      </c>
      <c r="S253" s="9" t="s">
        <v>27</v>
      </c>
      <c r="T253" s="9" t="s">
        <v>87</v>
      </c>
      <c r="U253" s="9" t="s">
        <v>36</v>
      </c>
      <c r="V253" s="9">
        <v>12</v>
      </c>
      <c r="W253" s="9">
        <v>12</v>
      </c>
      <c r="X253" s="9"/>
      <c r="Y253" s="9" t="s">
        <v>1136</v>
      </c>
      <c r="Z253" s="38" t="str">
        <f t="shared" si="11"/>
        <v>1台久保田乘坐式插秧机，2台久保田手扶式插秧机</v>
      </c>
      <c r="AA253" s="34">
        <v>96</v>
      </c>
      <c r="AB253" s="34">
        <v>367</v>
      </c>
      <c r="AC253" s="38" t="s">
        <v>164</v>
      </c>
      <c r="AD253" s="9" t="s">
        <v>29</v>
      </c>
      <c r="AE253" s="9" t="s">
        <v>1137</v>
      </c>
      <c r="AF253" s="9" t="s">
        <v>1137</v>
      </c>
      <c r="AG253" s="9"/>
    </row>
    <row r="254" s="23" customFormat="1" ht="69.6" spans="1:33">
      <c r="A254" s="29">
        <f>SUBTOTAL(103,$B$6:$B254)*1</f>
        <v>249</v>
      </c>
      <c r="B254" s="29" t="s">
        <v>153</v>
      </c>
      <c r="C254" s="9" t="s">
        <v>1138</v>
      </c>
      <c r="D254" s="9" t="s">
        <v>155</v>
      </c>
      <c r="E254" s="9" t="s">
        <v>156</v>
      </c>
      <c r="F254" s="9" t="s">
        <v>157</v>
      </c>
      <c r="G254" s="9" t="s">
        <v>112</v>
      </c>
      <c r="H254" s="9" t="s">
        <v>1134</v>
      </c>
      <c r="I254" s="9" t="s">
        <v>195</v>
      </c>
      <c r="J254" s="9" t="str">
        <f t="shared" si="9"/>
        <v>站塘乡罗坊村罗坊村新建光伏发电站村农事服务中心厂房屋顶搭建光伏发电167千瓦，工厂化育秧中心屋顶光伏发电63千瓦88</v>
      </c>
      <c r="K254" s="30" t="s">
        <v>1139</v>
      </c>
      <c r="L254" s="9" t="s">
        <v>172</v>
      </c>
      <c r="M254" s="9" t="s">
        <v>25</v>
      </c>
      <c r="N254" s="9" t="s">
        <v>160</v>
      </c>
      <c r="O254" s="9">
        <v>8880</v>
      </c>
      <c r="P254" s="9" t="s">
        <v>161</v>
      </c>
      <c r="Q254" s="9" t="s">
        <v>367</v>
      </c>
      <c r="R254" s="9">
        <v>230</v>
      </c>
      <c r="S254" s="9" t="s">
        <v>27</v>
      </c>
      <c r="T254" s="9" t="s">
        <v>85</v>
      </c>
      <c r="U254" s="9" t="s">
        <v>32</v>
      </c>
      <c r="V254" s="9">
        <v>88</v>
      </c>
      <c r="W254" s="9">
        <v>88</v>
      </c>
      <c r="X254" s="9"/>
      <c r="Y254" s="9" t="s">
        <v>1140</v>
      </c>
      <c r="Z254" s="38" t="str">
        <f t="shared" si="11"/>
        <v>村农事服务中心厂房屋顶搭建光伏发电167千瓦，工厂化育秧中心屋顶光伏发电63千瓦</v>
      </c>
      <c r="AA254" s="34">
        <v>157</v>
      </c>
      <c r="AB254" s="34">
        <v>407</v>
      </c>
      <c r="AC254" s="38" t="s">
        <v>164</v>
      </c>
      <c r="AD254" s="9" t="s">
        <v>33</v>
      </c>
      <c r="AE254" s="9" t="s">
        <v>1137</v>
      </c>
      <c r="AF254" s="9" t="s">
        <v>1137</v>
      </c>
      <c r="AG254" s="9"/>
    </row>
    <row r="255" s="23" customFormat="1" ht="104.4" spans="1:33">
      <c r="A255" s="29">
        <f>SUBTOTAL(103,$B$6:$B255)*1</f>
        <v>250</v>
      </c>
      <c r="B255" s="29" t="s">
        <v>153</v>
      </c>
      <c r="C255" s="9" t="s">
        <v>1141</v>
      </c>
      <c r="D255" s="9" t="s">
        <v>155</v>
      </c>
      <c r="E255" s="9" t="s">
        <v>156</v>
      </c>
      <c r="F255" s="9" t="s">
        <v>157</v>
      </c>
      <c r="G255" s="9" t="s">
        <v>112</v>
      </c>
      <c r="H255" s="9" t="s">
        <v>1142</v>
      </c>
      <c r="I255" s="9"/>
      <c r="J255" s="9" t="str">
        <f t="shared" si="9"/>
        <v>站塘乡南坑村、横岭村农机购买项目购买烘干设备两套（20吨烘干机2台、60万大卡炉子1台）、沃德高速插秧机2台、手扶式插秧机4台(南坑村30万元、横岭村30万元)60</v>
      </c>
      <c r="K255" s="30" t="s">
        <v>1143</v>
      </c>
      <c r="L255" s="9" t="s">
        <v>172</v>
      </c>
      <c r="M255" s="9" t="s">
        <v>25</v>
      </c>
      <c r="N255" s="9" t="s">
        <v>160</v>
      </c>
      <c r="O255" s="9">
        <v>8880</v>
      </c>
      <c r="P255" s="9" t="s">
        <v>161</v>
      </c>
      <c r="Q255" s="9" t="s">
        <v>197</v>
      </c>
      <c r="R255" s="9">
        <v>10</v>
      </c>
      <c r="S255" s="9" t="s">
        <v>27</v>
      </c>
      <c r="T255" s="9" t="s">
        <v>87</v>
      </c>
      <c r="U255" s="9" t="s">
        <v>36</v>
      </c>
      <c r="V255" s="9">
        <v>60</v>
      </c>
      <c r="W255" s="9">
        <v>60</v>
      </c>
      <c r="X255" s="9"/>
      <c r="Y255" s="9" t="s">
        <v>1144</v>
      </c>
      <c r="Z255" s="38" t="str">
        <f t="shared" si="11"/>
        <v>购买烘干设备两套（20吨烘干机2台、60万大卡炉子1台）、沃德高速插秧机2台、手扶式插秧机4台(南坑村30万元、横岭村30万元)</v>
      </c>
      <c r="AA255" s="34">
        <v>168</v>
      </c>
      <c r="AB255" s="34">
        <v>509</v>
      </c>
      <c r="AC255" s="38" t="s">
        <v>164</v>
      </c>
      <c r="AD255" s="9" t="s">
        <v>29</v>
      </c>
      <c r="AE255" s="9" t="s">
        <v>1145</v>
      </c>
      <c r="AF255" s="9" t="s">
        <v>1145</v>
      </c>
      <c r="AG255" s="9"/>
    </row>
    <row r="256" s="23" customFormat="1" ht="87" spans="1:33">
      <c r="A256" s="29">
        <f>SUBTOTAL(103,$B$6:$B256)*1</f>
        <v>251</v>
      </c>
      <c r="B256" s="29" t="s">
        <v>153</v>
      </c>
      <c r="C256" s="9" t="s">
        <v>1146</v>
      </c>
      <c r="D256" s="9" t="s">
        <v>155</v>
      </c>
      <c r="E256" s="9" t="s">
        <v>156</v>
      </c>
      <c r="F256" s="9" t="s">
        <v>157</v>
      </c>
      <c r="G256" s="9" t="s">
        <v>112</v>
      </c>
      <c r="H256" s="9" t="s">
        <v>1147</v>
      </c>
      <c r="I256" s="9" t="s">
        <v>195</v>
      </c>
      <c r="J256" s="9" t="str">
        <f t="shared" si="9"/>
        <v>站塘乡站塘村站塘村芙蓉凹环境整项目修复破损路面硬化460米，公共区域街檐、水沟硬化320米，挡土墙建设200立方米，排污排水沟建设2600米40</v>
      </c>
      <c r="K256" s="9" t="s">
        <v>1148</v>
      </c>
      <c r="L256" s="9" t="s">
        <v>159</v>
      </c>
      <c r="M256" s="9" t="s">
        <v>69</v>
      </c>
      <c r="N256" s="9" t="s">
        <v>160</v>
      </c>
      <c r="O256" s="9">
        <v>3312</v>
      </c>
      <c r="P256" s="9" t="s">
        <v>161</v>
      </c>
      <c r="Q256" s="9" t="s">
        <v>201</v>
      </c>
      <c r="R256" s="9">
        <v>780</v>
      </c>
      <c r="S256" s="9" t="s">
        <v>50</v>
      </c>
      <c r="T256" s="9" t="s">
        <v>91</v>
      </c>
      <c r="U256" s="9" t="s">
        <v>51</v>
      </c>
      <c r="V256" s="9">
        <v>40</v>
      </c>
      <c r="W256" s="9">
        <v>40</v>
      </c>
      <c r="X256" s="9"/>
      <c r="Y256" s="9" t="s">
        <v>1149</v>
      </c>
      <c r="Z256" s="38" t="str">
        <f t="shared" si="11"/>
        <v>修复破损路面硬化460米，公共区域街檐、水沟硬化320米，挡土墙建设200立方米，排污排水沟建设2600米</v>
      </c>
      <c r="AA256" s="34">
        <v>70</v>
      </c>
      <c r="AB256" s="34">
        <v>170</v>
      </c>
      <c r="AC256" s="38" t="s">
        <v>164</v>
      </c>
      <c r="AD256" s="9" t="s">
        <v>29</v>
      </c>
      <c r="AE256" s="9" t="s">
        <v>1150</v>
      </c>
      <c r="AF256" s="9" t="s">
        <v>1150</v>
      </c>
      <c r="AG256" s="9"/>
    </row>
    <row r="257" s="23" customFormat="1" ht="87" spans="1:33">
      <c r="A257" s="29">
        <f>SUBTOTAL(103,$B$6:$B257)*1</f>
        <v>252</v>
      </c>
      <c r="B257" s="29" t="s">
        <v>153</v>
      </c>
      <c r="C257" s="9" t="s">
        <v>1043</v>
      </c>
      <c r="D257" s="9" t="s">
        <v>155</v>
      </c>
      <c r="E257" s="9" t="s">
        <v>156</v>
      </c>
      <c r="F257" s="9" t="s">
        <v>157</v>
      </c>
      <c r="G257" s="9" t="s">
        <v>112</v>
      </c>
      <c r="H257" s="9" t="s">
        <v>1147</v>
      </c>
      <c r="I257" s="9" t="s">
        <v>195</v>
      </c>
      <c r="J257" s="9" t="str">
        <f t="shared" si="9"/>
        <v>站塘乡站塘村烤烟房修缮项目更换生物燃料机15台，炉膛维修4座，挂烟梁10座，烤烟房屋顶维修100平方米，烤烟房顶光伏发电站24千瓦22</v>
      </c>
      <c r="K257" s="30" t="s">
        <v>1151</v>
      </c>
      <c r="L257" s="9" t="s">
        <v>172</v>
      </c>
      <c r="M257" s="9" t="s">
        <v>25</v>
      </c>
      <c r="N257" s="9" t="s">
        <v>160</v>
      </c>
      <c r="O257" s="9">
        <v>8880</v>
      </c>
      <c r="P257" s="9" t="s">
        <v>161</v>
      </c>
      <c r="Q257" s="9" t="s">
        <v>197</v>
      </c>
      <c r="R257" s="9">
        <v>15</v>
      </c>
      <c r="S257" s="9" t="s">
        <v>27</v>
      </c>
      <c r="T257" s="9" t="s">
        <v>86</v>
      </c>
      <c r="U257" s="9" t="s">
        <v>34</v>
      </c>
      <c r="V257" s="9">
        <v>22</v>
      </c>
      <c r="W257" s="9">
        <v>22</v>
      </c>
      <c r="X257" s="9"/>
      <c r="Y257" s="9" t="s">
        <v>1152</v>
      </c>
      <c r="Z257" s="38" t="str">
        <f t="shared" si="11"/>
        <v>更换生物燃料机15台，炉膛维修4座，挂烟梁10座，烤烟房屋顶维修100平方米，烤烟房顶光伏发电站24千瓦</v>
      </c>
      <c r="AA257" s="34">
        <v>53</v>
      </c>
      <c r="AB257" s="34">
        <v>183</v>
      </c>
      <c r="AC257" s="38" t="s">
        <v>164</v>
      </c>
      <c r="AD257" s="9" t="s">
        <v>29</v>
      </c>
      <c r="AE257" s="9" t="s">
        <v>1150</v>
      </c>
      <c r="AF257" s="9" t="s">
        <v>1150</v>
      </c>
      <c r="AG257" s="9"/>
    </row>
    <row r="258" s="23" customFormat="1" ht="69.6" spans="1:33">
      <c r="A258" s="29">
        <f>SUBTOTAL(103,$B$6:$B258)*1</f>
        <v>253</v>
      </c>
      <c r="B258" s="29" t="s">
        <v>153</v>
      </c>
      <c r="C258" s="9" t="s">
        <v>358</v>
      </c>
      <c r="D258" s="9" t="s">
        <v>155</v>
      </c>
      <c r="E258" s="9" t="s">
        <v>156</v>
      </c>
      <c r="F258" s="9" t="s">
        <v>157</v>
      </c>
      <c r="G258" s="9" t="s">
        <v>112</v>
      </c>
      <c r="H258" s="9" t="s">
        <v>1153</v>
      </c>
      <c r="I258" s="9"/>
      <c r="J258" s="9" t="str">
        <f t="shared" si="9"/>
        <v>站塘乡站塘村、 罗坊村农田复耕项目（一）站塘村撂荒地开垦复耕250亩、罗坊村撂荒地开垦复耕250亩6.9</v>
      </c>
      <c r="K258" s="9" t="s">
        <v>1154</v>
      </c>
      <c r="L258" s="9" t="s">
        <v>159</v>
      </c>
      <c r="M258" s="9" t="s">
        <v>69</v>
      </c>
      <c r="N258" s="9" t="s">
        <v>160</v>
      </c>
      <c r="O258" s="9">
        <v>3312</v>
      </c>
      <c r="P258" s="9" t="s">
        <v>161</v>
      </c>
      <c r="Q258" s="9" t="s">
        <v>222</v>
      </c>
      <c r="R258" s="9">
        <v>500</v>
      </c>
      <c r="S258" s="9" t="s">
        <v>27</v>
      </c>
      <c r="T258" s="9" t="s">
        <v>85</v>
      </c>
      <c r="U258" s="9" t="s">
        <v>43</v>
      </c>
      <c r="V258" s="9">
        <v>6.9</v>
      </c>
      <c r="W258" s="9">
        <v>6.9</v>
      </c>
      <c r="X258" s="9"/>
      <c r="Y258" s="9" t="s">
        <v>1155</v>
      </c>
      <c r="Z258" s="38" t="str">
        <f t="shared" si="11"/>
        <v>站塘村撂荒地开垦复耕250亩、罗坊村撂荒地开垦复耕250亩</v>
      </c>
      <c r="AA258" s="34">
        <v>70</v>
      </c>
      <c r="AB258" s="34">
        <v>176</v>
      </c>
      <c r="AC258" s="38" t="s">
        <v>164</v>
      </c>
      <c r="AD258" s="9" t="s">
        <v>29</v>
      </c>
      <c r="AE258" s="9" t="s">
        <v>1127</v>
      </c>
      <c r="AF258" s="9" t="s">
        <v>1156</v>
      </c>
      <c r="AG258" s="9"/>
    </row>
    <row r="259" s="23" customFormat="1" ht="69.6" spans="1:33">
      <c r="A259" s="29">
        <f>SUBTOTAL(103,$B$6:$B259)*1</f>
        <v>254</v>
      </c>
      <c r="B259" s="29" t="s">
        <v>153</v>
      </c>
      <c r="C259" s="9" t="s">
        <v>1157</v>
      </c>
      <c r="D259" s="9" t="s">
        <v>155</v>
      </c>
      <c r="E259" s="9" t="s">
        <v>156</v>
      </c>
      <c r="F259" s="9" t="s">
        <v>157</v>
      </c>
      <c r="G259" s="9" t="s">
        <v>112</v>
      </c>
      <c r="H259" s="9" t="s">
        <v>1158</v>
      </c>
      <c r="I259" s="9"/>
      <c r="J259" s="9" t="str">
        <f t="shared" si="9"/>
        <v>站塘乡站塘乡各村站塘乡脱贫户房屋修缮项目解决全乡脱贫户住房安全问题，屋面防水300㎡,门窗修缮10户5</v>
      </c>
      <c r="K259" s="9" t="s">
        <v>1159</v>
      </c>
      <c r="L259" s="9" t="s">
        <v>168</v>
      </c>
      <c r="M259" s="9" t="s">
        <v>73</v>
      </c>
      <c r="N259" s="9" t="s">
        <v>160</v>
      </c>
      <c r="O259" s="9">
        <v>823</v>
      </c>
      <c r="P259" s="9" t="s">
        <v>161</v>
      </c>
      <c r="Q259" s="9" t="s">
        <v>319</v>
      </c>
      <c r="R259" s="9">
        <v>300</v>
      </c>
      <c r="S259" s="9" t="s">
        <v>44</v>
      </c>
      <c r="T259" s="9" t="s">
        <v>93</v>
      </c>
      <c r="U259" s="9" t="s">
        <v>45</v>
      </c>
      <c r="V259" s="9">
        <v>5</v>
      </c>
      <c r="W259" s="9">
        <v>5</v>
      </c>
      <c r="X259" s="9"/>
      <c r="Y259" s="9" t="s">
        <v>1160</v>
      </c>
      <c r="Z259" s="38" t="str">
        <f t="shared" si="11"/>
        <v>解决全乡脱贫户住房安全问题，屋面防水300㎡,门窗修缮10户</v>
      </c>
      <c r="AA259" s="34">
        <v>15</v>
      </c>
      <c r="AB259" s="34">
        <v>123</v>
      </c>
      <c r="AC259" s="38" t="s">
        <v>164</v>
      </c>
      <c r="AD259" s="9" t="s">
        <v>46</v>
      </c>
      <c r="AE259" s="9" t="s">
        <v>1127</v>
      </c>
      <c r="AF259" s="9" t="s">
        <v>218</v>
      </c>
      <c r="AG259" s="9"/>
    </row>
    <row r="260" s="23" customFormat="1" ht="208.8" spans="1:33">
      <c r="A260" s="29">
        <f>SUBTOTAL(103,$B$6:$B260)*1</f>
        <v>255</v>
      </c>
      <c r="B260" s="29" t="s">
        <v>153</v>
      </c>
      <c r="C260" s="9" t="s">
        <v>1161</v>
      </c>
      <c r="D260" s="9" t="s">
        <v>155</v>
      </c>
      <c r="E260" s="9" t="s">
        <v>156</v>
      </c>
      <c r="F260" s="9" t="s">
        <v>157</v>
      </c>
      <c r="G260" s="9" t="s">
        <v>113</v>
      </c>
      <c r="H260" s="9" t="s">
        <v>1162</v>
      </c>
      <c r="I260" s="9"/>
      <c r="J260" s="9" t="str">
        <f t="shared" si="9"/>
        <v>中村乡小燕村、中联村、半溪村、洋光村、増坑村、中和村中村乡农田复耕项目小燕村、中联村、半溪村、洋光村、増坑村、中和村撂荒地开垦复耕202亩14</v>
      </c>
      <c r="K260" s="9" t="s">
        <v>1163</v>
      </c>
      <c r="L260" s="9" t="s">
        <v>227</v>
      </c>
      <c r="M260" s="9" t="s">
        <v>67</v>
      </c>
      <c r="N260" s="9" t="s">
        <v>228</v>
      </c>
      <c r="O260" s="9">
        <v>307.875</v>
      </c>
      <c r="P260" s="9" t="s">
        <v>161</v>
      </c>
      <c r="Q260" s="9" t="s">
        <v>222</v>
      </c>
      <c r="R260" s="9">
        <v>202</v>
      </c>
      <c r="S260" s="9" t="s">
        <v>27</v>
      </c>
      <c r="T260" s="9" t="s">
        <v>85</v>
      </c>
      <c r="U260" s="9" t="s">
        <v>43</v>
      </c>
      <c r="V260" s="9">
        <v>14</v>
      </c>
      <c r="W260" s="9">
        <v>14</v>
      </c>
      <c r="X260" s="9"/>
      <c r="Y260" s="9" t="s">
        <v>1164</v>
      </c>
      <c r="Z260" s="38" t="str">
        <f t="shared" si="11"/>
        <v>小燕村、中联村、半溪村、洋光村、増坑村、中和村撂荒地开垦复耕202亩</v>
      </c>
      <c r="AA260" s="34">
        <v>93</v>
      </c>
      <c r="AB260" s="34">
        <v>526</v>
      </c>
      <c r="AC260" s="38" t="s">
        <v>164</v>
      </c>
      <c r="AD260" s="9" t="s">
        <v>29</v>
      </c>
      <c r="AE260" s="9" t="s">
        <v>1165</v>
      </c>
      <c r="AF260" s="9" t="s">
        <v>1162</v>
      </c>
      <c r="AG260" s="9"/>
    </row>
    <row r="261" s="23" customFormat="1" ht="104.4" spans="1:33">
      <c r="A261" s="29">
        <f>SUBTOTAL(103,$B$6:$B261)*1</f>
        <v>256</v>
      </c>
      <c r="B261" s="29" t="s">
        <v>153</v>
      </c>
      <c r="C261" s="9" t="s">
        <v>1166</v>
      </c>
      <c r="D261" s="9" t="s">
        <v>155</v>
      </c>
      <c r="E261" s="9" t="s">
        <v>156</v>
      </c>
      <c r="F261" s="9" t="s">
        <v>157</v>
      </c>
      <c r="G261" s="9" t="s">
        <v>113</v>
      </c>
      <c r="H261" s="9" t="s">
        <v>1167</v>
      </c>
      <c r="I261" s="9" t="s">
        <v>208</v>
      </c>
      <c r="J261" s="9" t="str">
        <f t="shared" si="9"/>
        <v>中村乡洋光村林下产业项目加工厂房200平方配套及土地平整1000m³、地面硬化700㎡等。32</v>
      </c>
      <c r="K261" s="9" t="s">
        <v>1168</v>
      </c>
      <c r="L261" s="9" t="s">
        <v>188</v>
      </c>
      <c r="M261" s="9" t="s">
        <v>77</v>
      </c>
      <c r="N261" s="9" t="s">
        <v>160</v>
      </c>
      <c r="O261" s="9">
        <v>830.33</v>
      </c>
      <c r="P261" s="9" t="s">
        <v>161</v>
      </c>
      <c r="Q261" s="9" t="s">
        <v>289</v>
      </c>
      <c r="R261" s="9">
        <v>100</v>
      </c>
      <c r="S261" s="9" t="s">
        <v>27</v>
      </c>
      <c r="T261" s="9" t="s">
        <v>85</v>
      </c>
      <c r="U261" s="9" t="s">
        <v>43</v>
      </c>
      <c r="V261" s="9">
        <v>32</v>
      </c>
      <c r="W261" s="9">
        <v>32</v>
      </c>
      <c r="X261" s="9"/>
      <c r="Y261" s="9" t="s">
        <v>1169</v>
      </c>
      <c r="Z261" s="38" t="str">
        <f t="shared" si="11"/>
        <v>加工厂房200平方配套及土地平整1000m³、地面硬化700㎡等。</v>
      </c>
      <c r="AA261" s="34">
        <v>45</v>
      </c>
      <c r="AB261" s="34">
        <v>162</v>
      </c>
      <c r="AC261" s="38" t="s">
        <v>164</v>
      </c>
      <c r="AD261" s="9" t="s">
        <v>29</v>
      </c>
      <c r="AE261" s="9" t="s">
        <v>1170</v>
      </c>
      <c r="AF261" s="9" t="s">
        <v>1170</v>
      </c>
      <c r="AG261" s="9"/>
    </row>
    <row r="262" s="23" customFormat="1" ht="87" spans="1:33">
      <c r="A262" s="29">
        <f>SUBTOTAL(103,$B$6:$B262)*1</f>
        <v>257</v>
      </c>
      <c r="B262" s="29" t="s">
        <v>153</v>
      </c>
      <c r="C262" s="9" t="s">
        <v>1171</v>
      </c>
      <c r="D262" s="9" t="s">
        <v>155</v>
      </c>
      <c r="E262" s="9" t="s">
        <v>156</v>
      </c>
      <c r="F262" s="9" t="s">
        <v>157</v>
      </c>
      <c r="G262" s="9" t="s">
        <v>113</v>
      </c>
      <c r="H262" s="9" t="s">
        <v>1172</v>
      </c>
      <c r="I262" s="9" t="s">
        <v>195</v>
      </c>
      <c r="J262" s="9" t="str">
        <f t="shared" si="9"/>
        <v>中村乡中联村农机产业发展项目乘座式插秧机2台、手扶式插秧机2台。19.2</v>
      </c>
      <c r="K262" s="9" t="s">
        <v>1173</v>
      </c>
      <c r="L262" s="9" t="s">
        <v>159</v>
      </c>
      <c r="M262" s="9" t="s">
        <v>69</v>
      </c>
      <c r="N262" s="9" t="s">
        <v>160</v>
      </c>
      <c r="O262" s="9">
        <v>3312</v>
      </c>
      <c r="P262" s="9" t="s">
        <v>161</v>
      </c>
      <c r="Q262" s="9" t="s">
        <v>197</v>
      </c>
      <c r="R262" s="9">
        <v>4</v>
      </c>
      <c r="S262" s="9" t="s">
        <v>27</v>
      </c>
      <c r="T262" s="9" t="s">
        <v>87</v>
      </c>
      <c r="U262" s="9" t="s">
        <v>36</v>
      </c>
      <c r="V262" s="9">
        <v>19.2</v>
      </c>
      <c r="W262" s="9">
        <v>19.2</v>
      </c>
      <c r="X262" s="9"/>
      <c r="Y262" s="9" t="s">
        <v>1174</v>
      </c>
      <c r="Z262" s="38" t="str">
        <f t="shared" si="11"/>
        <v>乘座式插秧机2台、手扶式插秧机2台。</v>
      </c>
      <c r="AA262" s="34">
        <v>451</v>
      </c>
      <c r="AB262" s="34">
        <v>2152</v>
      </c>
      <c r="AC262" s="38" t="s">
        <v>164</v>
      </c>
      <c r="AD262" s="9" t="s">
        <v>29</v>
      </c>
      <c r="AE262" s="9" t="s">
        <v>1175</v>
      </c>
      <c r="AF262" s="9" t="s">
        <v>1175</v>
      </c>
      <c r="AG262" s="9"/>
    </row>
    <row r="263" s="23" customFormat="1" ht="87" spans="1:33">
      <c r="A263" s="29">
        <f>SUBTOTAL(103,$B$6:$B263)*1</f>
        <v>258</v>
      </c>
      <c r="B263" s="29" t="s">
        <v>153</v>
      </c>
      <c r="C263" s="9" t="s">
        <v>1176</v>
      </c>
      <c r="D263" s="9" t="s">
        <v>155</v>
      </c>
      <c r="E263" s="9" t="s">
        <v>156</v>
      </c>
      <c r="F263" s="9" t="s">
        <v>157</v>
      </c>
      <c r="G263" s="9" t="s">
        <v>113</v>
      </c>
      <c r="H263" s="9" t="s">
        <v>1172</v>
      </c>
      <c r="I263" s="9" t="s">
        <v>195</v>
      </c>
      <c r="J263" s="9" t="str">
        <f t="shared" ref="J263:J326" si="12">G263&amp;H263&amp;C263&amp;K263&amp;V263</f>
        <v>中村乡中联村基础设施综合建设项目新建排水沟、排污沟600米，挡墙150立方米，场地硬化280平方米，破损路面修复150米，道路硬化550米等。49</v>
      </c>
      <c r="K263" s="9" t="s">
        <v>1177</v>
      </c>
      <c r="L263" s="9" t="s">
        <v>168</v>
      </c>
      <c r="M263" s="9" t="s">
        <v>63</v>
      </c>
      <c r="N263" s="9" t="s">
        <v>160</v>
      </c>
      <c r="O263" s="9">
        <v>8082</v>
      </c>
      <c r="P263" s="9" t="s">
        <v>161</v>
      </c>
      <c r="Q263" s="9" t="s">
        <v>201</v>
      </c>
      <c r="R263" s="9">
        <v>600</v>
      </c>
      <c r="S263" s="9" t="s">
        <v>50</v>
      </c>
      <c r="T263" s="9" t="s">
        <v>91</v>
      </c>
      <c r="U263" s="9" t="s">
        <v>51</v>
      </c>
      <c r="V263" s="9">
        <v>49</v>
      </c>
      <c r="W263" s="9">
        <v>49</v>
      </c>
      <c r="X263" s="9"/>
      <c r="Y263" s="9" t="s">
        <v>1178</v>
      </c>
      <c r="Z263" s="38" t="str">
        <f t="shared" si="11"/>
        <v>新建排水沟、排污沟600米，挡墙150立方米，场地硬化280平方米，破损路面修复150米，道路硬化550米等。</v>
      </c>
      <c r="AA263" s="34">
        <v>158</v>
      </c>
      <c r="AB263" s="34">
        <v>655</v>
      </c>
      <c r="AC263" s="38" t="s">
        <v>164</v>
      </c>
      <c r="AD263" s="9" t="s">
        <v>29</v>
      </c>
      <c r="AE263" s="9" t="s">
        <v>1175</v>
      </c>
      <c r="AF263" s="9" t="s">
        <v>1175</v>
      </c>
      <c r="AG263" s="9"/>
    </row>
    <row r="264" s="23" customFormat="1" ht="87" spans="1:33">
      <c r="A264" s="29">
        <f>SUBTOTAL(103,$B$6:$B264)*1</f>
        <v>259</v>
      </c>
      <c r="B264" s="29" t="s">
        <v>153</v>
      </c>
      <c r="C264" s="9" t="s">
        <v>1179</v>
      </c>
      <c r="D264" s="9" t="s">
        <v>155</v>
      </c>
      <c r="E264" s="9" t="s">
        <v>156</v>
      </c>
      <c r="F264" s="9" t="s">
        <v>157</v>
      </c>
      <c r="G264" s="9" t="s">
        <v>113</v>
      </c>
      <c r="H264" s="9" t="s">
        <v>1172</v>
      </c>
      <c r="I264" s="9" t="s">
        <v>195</v>
      </c>
      <c r="J264" s="9" t="str">
        <f t="shared" si="12"/>
        <v>中村乡中联村烤房维修改造项目购买生物燃料机10台、安装烤房门26樘，安装熔炉7膛，树脂瓦500平等16.8</v>
      </c>
      <c r="K264" s="9" t="s">
        <v>1180</v>
      </c>
      <c r="L264" s="9" t="s">
        <v>168</v>
      </c>
      <c r="M264" s="9" t="s">
        <v>62</v>
      </c>
      <c r="N264" s="9" t="s">
        <v>160</v>
      </c>
      <c r="O264" s="9">
        <v>359</v>
      </c>
      <c r="P264" s="9" t="s">
        <v>161</v>
      </c>
      <c r="Q264" s="9" t="s">
        <v>319</v>
      </c>
      <c r="R264" s="9">
        <v>500</v>
      </c>
      <c r="S264" s="9" t="s">
        <v>27</v>
      </c>
      <c r="T264" s="9" t="s">
        <v>86</v>
      </c>
      <c r="U264" s="9" t="s">
        <v>34</v>
      </c>
      <c r="V264" s="9">
        <v>16.8</v>
      </c>
      <c r="W264" s="9">
        <v>16.8</v>
      </c>
      <c r="X264" s="9"/>
      <c r="Y264" s="9" t="s">
        <v>483</v>
      </c>
      <c r="Z264" s="38" t="str">
        <f t="shared" si="11"/>
        <v>购买生物燃料机10台、安装烤房门26樘，安装熔炉7膛，树脂瓦500平等</v>
      </c>
      <c r="AA264" s="34">
        <v>15</v>
      </c>
      <c r="AB264" s="34">
        <v>68</v>
      </c>
      <c r="AC264" s="38" t="s">
        <v>164</v>
      </c>
      <c r="AD264" s="9" t="s">
        <v>29</v>
      </c>
      <c r="AE264" s="9" t="s">
        <v>1165</v>
      </c>
      <c r="AF264" s="9" t="s">
        <v>1165</v>
      </c>
      <c r="AG264" s="9"/>
    </row>
    <row r="265" s="23" customFormat="1" ht="69.6" spans="1:33">
      <c r="A265" s="29">
        <f>SUBTOTAL(103,$B$6:$B265)*1</f>
        <v>260</v>
      </c>
      <c r="B265" s="29" t="s">
        <v>153</v>
      </c>
      <c r="C265" s="9" t="s">
        <v>1181</v>
      </c>
      <c r="D265" s="9" t="s">
        <v>155</v>
      </c>
      <c r="E265" s="9" t="s">
        <v>156</v>
      </c>
      <c r="F265" s="9" t="s">
        <v>157</v>
      </c>
      <c r="G265" s="9" t="s">
        <v>113</v>
      </c>
      <c r="H265" s="9" t="s">
        <v>1182</v>
      </c>
      <c r="I265" s="9"/>
      <c r="J265" s="9" t="str">
        <f t="shared" si="12"/>
        <v>中村乡中联村、半溪村房屋修缮加固项目脱贫户、监测对象房屋修缮加固180平方，盖琉璃瓦100平方等。5</v>
      </c>
      <c r="K265" s="9" t="s">
        <v>1183</v>
      </c>
      <c r="L265" s="9" t="s">
        <v>168</v>
      </c>
      <c r="M265" s="9" t="s">
        <v>63</v>
      </c>
      <c r="N265" s="9" t="s">
        <v>160</v>
      </c>
      <c r="O265" s="9">
        <v>8082</v>
      </c>
      <c r="P265" s="9" t="s">
        <v>161</v>
      </c>
      <c r="Q265" s="9" t="s">
        <v>319</v>
      </c>
      <c r="R265" s="9">
        <v>100</v>
      </c>
      <c r="S265" s="9" t="s">
        <v>44</v>
      </c>
      <c r="T265" s="9" t="s">
        <v>93</v>
      </c>
      <c r="U265" s="9" t="s">
        <v>45</v>
      </c>
      <c r="V265" s="9">
        <v>5</v>
      </c>
      <c r="W265" s="9">
        <v>5</v>
      </c>
      <c r="X265" s="9"/>
      <c r="Y265" s="9" t="s">
        <v>1184</v>
      </c>
      <c r="Z265" s="38" t="str">
        <f t="shared" si="11"/>
        <v>脱贫户、监测对象房屋修缮加固180平方，盖琉璃瓦100平方等。</v>
      </c>
      <c r="AA265" s="34">
        <v>3</v>
      </c>
      <c r="AB265" s="34">
        <v>9</v>
      </c>
      <c r="AC265" s="38" t="s">
        <v>164</v>
      </c>
      <c r="AD265" s="9" t="s">
        <v>46</v>
      </c>
      <c r="AE265" s="9" t="s">
        <v>1165</v>
      </c>
      <c r="AF265" s="9" t="s">
        <v>1185</v>
      </c>
      <c r="AG265" s="9"/>
    </row>
    <row r="266" s="23" customFormat="1" ht="409.5" spans="1:33">
      <c r="A266" s="29">
        <f>SUBTOTAL(103,$B$6:$B266)*1</f>
        <v>261</v>
      </c>
      <c r="B266" s="29" t="s">
        <v>153</v>
      </c>
      <c r="C266" s="9" t="s">
        <v>1043</v>
      </c>
      <c r="D266" s="9" t="s">
        <v>176</v>
      </c>
      <c r="E266" s="9" t="s">
        <v>156</v>
      </c>
      <c r="F266" s="9" t="s">
        <v>157</v>
      </c>
      <c r="G266" s="9" t="s">
        <v>114</v>
      </c>
      <c r="H266" s="9" t="s">
        <v>1186</v>
      </c>
      <c r="I266" s="9"/>
      <c r="J266" s="9" t="str">
        <f t="shared" si="12"/>
        <v>周田镇半岗、岗脑、司背、寨下、小田烤烟房修缮项目半岗村：拆除烤房旧炉膛，新建烤房炉膛49座，拆、装散热器，更换电机、风机各49台，保温窗制安，电动进风门拆装49樘，地面硬化（5cm）207.09平方米，烤房挂烟梁105m,4mm2铝线600m,25mm2铝线1000m,70mm2铝线200m,空气开关盒、空气开关、插座各50个，T字墙担30组，配管160m。
岗脑村：拆除烤房旧炉膛、新建烤房炉膛10座，拆、装散热器10台，新购NS钢制炉门20个，烤房小门更换20樘。
司背村：拆除烤房旧炉膛、新建烤房炉膛20座，拆、装散热器20台，新购NS钢制炉门40个，烤房群更换大门26樘。2.5mm2铜线200m,4mm2铜线400m,球泡灯12套，插座12个，配管48m。
寨下村：拆除烤房旧炉膛、新建烤房炉膛10座，拆除铁皮棚，新建钢架树脂瓦274.85平方米。
小田村：观察窗拆装、自动排湿窗拆装150樘，维修窗拆装50樘，钢架铁皮雨棚30平方米，空气开关盒、空气开关各25个，10mm2铝线200m,配管52m。49.8</v>
      </c>
      <c r="K266" s="30" t="s">
        <v>1187</v>
      </c>
      <c r="L266" s="9" t="s">
        <v>172</v>
      </c>
      <c r="M266" s="9" t="s">
        <v>25</v>
      </c>
      <c r="N266" s="9" t="s">
        <v>160</v>
      </c>
      <c r="O266" s="9">
        <v>8880</v>
      </c>
      <c r="P266" s="9" t="s">
        <v>161</v>
      </c>
      <c r="Q266" s="9" t="s">
        <v>229</v>
      </c>
      <c r="R266" s="9">
        <v>50</v>
      </c>
      <c r="S266" s="9" t="s">
        <v>27</v>
      </c>
      <c r="T266" s="9" t="s">
        <v>86</v>
      </c>
      <c r="U266" s="9" t="s">
        <v>34</v>
      </c>
      <c r="V266" s="9">
        <v>49.8</v>
      </c>
      <c r="W266" s="9">
        <v>49.8</v>
      </c>
      <c r="X266" s="9"/>
      <c r="Y266" s="9" t="s">
        <v>1188</v>
      </c>
      <c r="Z266" s="38" t="str">
        <f t="shared" si="11"/>
        <v>半岗村：拆除烤房旧炉膛，新建烤房炉膛49座，拆、装散热器，更换电机、风机各49台，保温窗制安，电动进风门拆装49樘，地面硬化（5cm）207.09平方米，烤房挂烟梁105m,4mm2铝线600m,25mm2铝线1000m,70mm2铝线200m,空气开关盒、空气开关、插座各50个，T字墙担30组，配管160m。
岗脑村：拆除烤房旧炉膛、新建烤房炉膛10座，拆、装散热器10台，新购NS钢制炉门20个，烤房小门更换20樘。
司背村：拆除烤房旧炉膛、新建烤房炉膛20座，拆、装散热器20台，新购NS钢制炉门40个，烤房群更换大门26樘。2.5mm2铜线200m,4mm2铜线400m,球泡灯12套，插座12个，配管48m。
寨下村：拆除烤房旧炉膛、新建烤房炉膛10座，拆除铁皮棚，新建钢架树脂瓦274.85平方米。
小田村：观察窗拆装、自动排湿窗拆装150樘，维修窗拆装50樘，钢架铁皮雨棚30平方米，空气开关盒、空气开关各25个，10mm2铝线200m,配管52m。</v>
      </c>
      <c r="AA266" s="34">
        <v>61</v>
      </c>
      <c r="AB266" s="34">
        <v>320</v>
      </c>
      <c r="AC266" s="38" t="s">
        <v>164</v>
      </c>
      <c r="AD266" s="9" t="s">
        <v>29</v>
      </c>
      <c r="AE266" s="9" t="s">
        <v>1189</v>
      </c>
      <c r="AF266" s="9" t="s">
        <v>1189</v>
      </c>
      <c r="AG266" s="9"/>
    </row>
    <row r="267" s="23" customFormat="1" ht="174" spans="1:33">
      <c r="A267" s="29">
        <f>SUBTOTAL(103,$B$6:$B267)*1</f>
        <v>262</v>
      </c>
      <c r="B267" s="29" t="s">
        <v>153</v>
      </c>
      <c r="C267" s="9" t="s">
        <v>1190</v>
      </c>
      <c r="D267" s="9" t="s">
        <v>155</v>
      </c>
      <c r="E267" s="9" t="s">
        <v>185</v>
      </c>
      <c r="F267" s="9" t="s">
        <v>157</v>
      </c>
      <c r="G267" s="9" t="s">
        <v>114</v>
      </c>
      <c r="H267" s="9" t="s">
        <v>1191</v>
      </c>
      <c r="I267" s="9"/>
      <c r="J267" s="9" t="str">
        <f t="shared" si="12"/>
        <v>周田镇大坑、河墩、岗脑村肉牛产业基地附属设施建设项目肉牛产业基地附属设施建设，建设仓库约1000平方米，5m宽道路建设约485米、30*50水渠约1000米，消毒池60平方米，消毒池钢结构更衣室20平方米、氧化塘1个、化粪池1个等。（大坑、河墩村每村投资入股50万元；岗脑村投资入股100万元）200</v>
      </c>
      <c r="K267" s="9" t="s">
        <v>1192</v>
      </c>
      <c r="L267" s="9" t="s">
        <v>188</v>
      </c>
      <c r="M267" s="9" t="s">
        <v>75</v>
      </c>
      <c r="N267" s="9" t="s">
        <v>160</v>
      </c>
      <c r="O267" s="9">
        <v>1579.04</v>
      </c>
      <c r="P267" s="9" t="s">
        <v>161</v>
      </c>
      <c r="Q267" s="9" t="s">
        <v>201</v>
      </c>
      <c r="R267" s="9">
        <v>1000</v>
      </c>
      <c r="S267" s="9" t="s">
        <v>27</v>
      </c>
      <c r="T267" s="9" t="s">
        <v>1087</v>
      </c>
      <c r="U267" s="9" t="s">
        <v>31</v>
      </c>
      <c r="V267" s="9">
        <v>200</v>
      </c>
      <c r="W267" s="9">
        <v>200</v>
      </c>
      <c r="X267" s="9"/>
      <c r="Y267" s="9" t="s">
        <v>1193</v>
      </c>
      <c r="Z267" s="38" t="str">
        <f t="shared" si="11"/>
        <v>肉牛产业基地附属设施建设，建设仓库约1000平方米，5m宽道路建设约485米、30*50水渠约1000米，消毒池60平方米，消毒池钢结构更衣室20平方米、氧化塘1个、化粪池1个等。（大坑、河墩村每村投资入股50万元；岗脑村投资入股100万元）</v>
      </c>
      <c r="AA267" s="34">
        <v>10</v>
      </c>
      <c r="AB267" s="34">
        <v>30</v>
      </c>
      <c r="AC267" s="38" t="s">
        <v>164</v>
      </c>
      <c r="AD267" s="9" t="s">
        <v>29</v>
      </c>
      <c r="AE267" s="9" t="s">
        <v>1194</v>
      </c>
      <c r="AF267" s="9" t="s">
        <v>1195</v>
      </c>
      <c r="AG267" s="9"/>
    </row>
    <row r="268" s="23" customFormat="1" ht="87" spans="1:33">
      <c r="A268" s="29">
        <f>SUBTOTAL(103,$B$6:$B268)*1</f>
        <v>263</v>
      </c>
      <c r="B268" s="29" t="s">
        <v>153</v>
      </c>
      <c r="C268" s="9" t="s">
        <v>1196</v>
      </c>
      <c r="D268" s="9" t="s">
        <v>155</v>
      </c>
      <c r="E268" s="9" t="s">
        <v>156</v>
      </c>
      <c r="F268" s="9" t="s">
        <v>157</v>
      </c>
      <c r="G268" s="9" t="s">
        <v>114</v>
      </c>
      <c r="H268" s="9" t="s">
        <v>1197</v>
      </c>
      <c r="I268" s="9" t="s">
        <v>195</v>
      </c>
      <c r="J268" s="9" t="str">
        <f t="shared" si="12"/>
        <v>周田镇大坑村烟叶产业发展（烤烟房续建及附属设施建设）项目烟叶产业发展，附属设施建设：搭建烤烟棚158平方米，场地硬化140平方米34</v>
      </c>
      <c r="K268" s="30" t="s">
        <v>1198</v>
      </c>
      <c r="L268" s="9" t="s">
        <v>172</v>
      </c>
      <c r="M268" s="9" t="s">
        <v>25</v>
      </c>
      <c r="N268" s="9" t="s">
        <v>160</v>
      </c>
      <c r="O268" s="9">
        <v>8880</v>
      </c>
      <c r="P268" s="9" t="s">
        <v>161</v>
      </c>
      <c r="Q268" s="9" t="s">
        <v>319</v>
      </c>
      <c r="R268" s="9">
        <v>158</v>
      </c>
      <c r="S268" s="9" t="s">
        <v>27</v>
      </c>
      <c r="T268" s="9" t="s">
        <v>86</v>
      </c>
      <c r="U268" s="9" t="s">
        <v>34</v>
      </c>
      <c r="V268" s="9">
        <v>34</v>
      </c>
      <c r="W268" s="9">
        <v>34</v>
      </c>
      <c r="X268" s="9"/>
      <c r="Y268" s="9" t="s">
        <v>1199</v>
      </c>
      <c r="Z268" s="38" t="str">
        <f t="shared" si="11"/>
        <v>烟叶产业发展，附属设施建设：搭建烤烟棚158平方米，场地硬化140平方米</v>
      </c>
      <c r="AA268" s="34">
        <v>185</v>
      </c>
      <c r="AB268" s="34">
        <v>827</v>
      </c>
      <c r="AC268" s="38" t="s">
        <v>164</v>
      </c>
      <c r="AD268" s="9" t="s">
        <v>29</v>
      </c>
      <c r="AE268" s="9" t="s">
        <v>1200</v>
      </c>
      <c r="AF268" s="9" t="s">
        <v>1200</v>
      </c>
      <c r="AG268" s="9"/>
    </row>
    <row r="269" s="23" customFormat="1" ht="348" spans="1:33">
      <c r="A269" s="29">
        <f>SUBTOTAL(103,$B$6:$B269)*1</f>
        <v>264</v>
      </c>
      <c r="B269" s="29" t="s">
        <v>153</v>
      </c>
      <c r="C269" s="9" t="s">
        <v>1201</v>
      </c>
      <c r="D269" s="9" t="s">
        <v>155</v>
      </c>
      <c r="E269" s="9" t="s">
        <v>185</v>
      </c>
      <c r="F269" s="9" t="s">
        <v>157</v>
      </c>
      <c r="G269" s="9" t="s">
        <v>114</v>
      </c>
      <c r="H269" s="9" t="s">
        <v>1202</v>
      </c>
      <c r="I269" s="9"/>
      <c r="J269" s="9" t="str">
        <f t="shared" si="12"/>
        <v>周田镇大坑村、岗脑村、上营村、长江村、司背村、桥塘村、半岗村、新圩村、中桂村、梅子村肉牛养殖基地建设项目建设肉牛养殖基地，其中钢桁架结构牛棚三座总面积约6600平方米。（大坑村投资入股66万元资金；岗脑村投资入股51万元资金；上营村投资入股86.8万元资金；司背村投资入股50万；长江村、中桂村投资入股10万元资金；桥塘村投资入股28万元；半岗村、新圩村每村投资入股30万元；梅子村投资入股20.2万元）387</v>
      </c>
      <c r="K269" s="30" t="s">
        <v>1203</v>
      </c>
      <c r="L269" s="9" t="s">
        <v>172</v>
      </c>
      <c r="M269" s="9" t="s">
        <v>25</v>
      </c>
      <c r="N269" s="9" t="s">
        <v>160</v>
      </c>
      <c r="O269" s="9">
        <v>8880</v>
      </c>
      <c r="P269" s="9" t="s">
        <v>161</v>
      </c>
      <c r="Q269" s="9" t="s">
        <v>319</v>
      </c>
      <c r="R269" s="9">
        <v>5000</v>
      </c>
      <c r="S269" s="9" t="s">
        <v>27</v>
      </c>
      <c r="T269" s="9" t="s">
        <v>85</v>
      </c>
      <c r="U269" s="9" t="s">
        <v>41</v>
      </c>
      <c r="V269" s="9">
        <v>387</v>
      </c>
      <c r="W269" s="9">
        <v>387</v>
      </c>
      <c r="X269" s="9"/>
      <c r="Y269" s="9" t="s">
        <v>1204</v>
      </c>
      <c r="Z269" s="38" t="str">
        <f t="shared" si="11"/>
        <v>建设肉牛养殖基地，其中钢桁架结构牛棚三座总面积约6600平方米。（大坑村投资入股66万元资金；岗脑村投资入股51万元资金；上营村投资入股86.8万元资金；司背村投资入股50万；长江村、中桂村投资入股10万元资金；桥塘村投资入股28万元；半岗村、新圩村每村投资入股30万元；梅子村投资入股20.2万元）</v>
      </c>
      <c r="AA269" s="34">
        <v>122</v>
      </c>
      <c r="AB269" s="34">
        <v>549</v>
      </c>
      <c r="AC269" s="38" t="s">
        <v>164</v>
      </c>
      <c r="AD269" s="9" t="s">
        <v>29</v>
      </c>
      <c r="AE269" s="9" t="s">
        <v>1194</v>
      </c>
      <c r="AF269" s="9" t="s">
        <v>1195</v>
      </c>
      <c r="AG269" s="9"/>
    </row>
    <row r="270" s="23" customFormat="1" ht="87" spans="1:33">
      <c r="A270" s="29">
        <f>SUBTOTAL(103,$B$6:$B270)*1</f>
        <v>265</v>
      </c>
      <c r="B270" s="29" t="s">
        <v>153</v>
      </c>
      <c r="C270" s="9" t="s">
        <v>1205</v>
      </c>
      <c r="D270" s="9" t="s">
        <v>155</v>
      </c>
      <c r="E270" s="9" t="s">
        <v>156</v>
      </c>
      <c r="F270" s="9" t="s">
        <v>157</v>
      </c>
      <c r="G270" s="9" t="s">
        <v>114</v>
      </c>
      <c r="H270" s="9" t="s">
        <v>1206</v>
      </c>
      <c r="I270" s="9" t="s">
        <v>195</v>
      </c>
      <c r="J270" s="9" t="str">
        <f t="shared" si="12"/>
        <v>周田镇岗脑村紫云山景区民宿建设项目建设民宿4栋49</v>
      </c>
      <c r="K270" s="30" t="s">
        <v>1207</v>
      </c>
      <c r="L270" s="9" t="s">
        <v>172</v>
      </c>
      <c r="M270" s="9" t="s">
        <v>25</v>
      </c>
      <c r="N270" s="9" t="s">
        <v>160</v>
      </c>
      <c r="O270" s="9">
        <v>8880</v>
      </c>
      <c r="P270" s="9" t="s">
        <v>161</v>
      </c>
      <c r="Q270" s="9" t="s">
        <v>1208</v>
      </c>
      <c r="R270" s="9">
        <v>4</v>
      </c>
      <c r="S270" s="9" t="s">
        <v>27</v>
      </c>
      <c r="T270" s="9" t="s">
        <v>85</v>
      </c>
      <c r="U270" s="9" t="s">
        <v>40</v>
      </c>
      <c r="V270" s="9">
        <v>49</v>
      </c>
      <c r="W270" s="9">
        <v>49</v>
      </c>
      <c r="X270" s="9"/>
      <c r="Y270" s="9" t="s">
        <v>1209</v>
      </c>
      <c r="Z270" s="38" t="str">
        <f t="shared" si="11"/>
        <v>建设民宿4栋</v>
      </c>
      <c r="AA270" s="34">
        <v>65</v>
      </c>
      <c r="AB270" s="34">
        <v>323</v>
      </c>
      <c r="AC270" s="38" t="s">
        <v>164</v>
      </c>
      <c r="AD270" s="9" t="s">
        <v>29</v>
      </c>
      <c r="AE270" s="9" t="s">
        <v>1195</v>
      </c>
      <c r="AF270" s="9" t="s">
        <v>1195</v>
      </c>
      <c r="AG270" s="9"/>
    </row>
    <row r="271" s="23" customFormat="1" ht="87" spans="1:33">
      <c r="A271" s="29">
        <f>SUBTOTAL(103,$B$6:$B271)*1</f>
        <v>266</v>
      </c>
      <c r="B271" s="29" t="s">
        <v>153</v>
      </c>
      <c r="C271" s="9" t="s">
        <v>1210</v>
      </c>
      <c r="D271" s="9" t="s">
        <v>155</v>
      </c>
      <c r="E271" s="9" t="s">
        <v>185</v>
      </c>
      <c r="F271" s="9" t="s">
        <v>157</v>
      </c>
      <c r="G271" s="9" t="s">
        <v>114</v>
      </c>
      <c r="H271" s="9" t="s">
        <v>1211</v>
      </c>
      <c r="I271" s="9"/>
      <c r="J271" s="9" t="str">
        <f t="shared" si="12"/>
        <v>周田镇岗脑村、上官村分布式光伏发电项目搭建分布式光伏发电站280kw，用电设施建设等。（岗脑村投资入股58万元资金；上官村投资40万元资金）98</v>
      </c>
      <c r="K271" s="30" t="s">
        <v>1212</v>
      </c>
      <c r="L271" s="9" t="s">
        <v>172</v>
      </c>
      <c r="M271" s="9" t="s">
        <v>25</v>
      </c>
      <c r="N271" s="9" t="s">
        <v>160</v>
      </c>
      <c r="O271" s="9">
        <v>8880</v>
      </c>
      <c r="P271" s="9" t="s">
        <v>161</v>
      </c>
      <c r="Q271" s="9" t="s">
        <v>289</v>
      </c>
      <c r="R271" s="9">
        <v>2600</v>
      </c>
      <c r="S271" s="9" t="s">
        <v>27</v>
      </c>
      <c r="T271" s="9" t="s">
        <v>85</v>
      </c>
      <c r="U271" s="9" t="s">
        <v>32</v>
      </c>
      <c r="V271" s="9">
        <v>98</v>
      </c>
      <c r="W271" s="9">
        <v>98</v>
      </c>
      <c r="X271" s="9"/>
      <c r="Y271" s="9" t="s">
        <v>1213</v>
      </c>
      <c r="Z271" s="38" t="str">
        <f t="shared" si="11"/>
        <v>搭建分布式光伏发电站280kw，用电设施建设等。（岗脑村投资入股58万元资金；上官村投资40万元资金）</v>
      </c>
      <c r="AA271" s="34">
        <v>12</v>
      </c>
      <c r="AB271" s="34">
        <v>39</v>
      </c>
      <c r="AC271" s="38" t="s">
        <v>164</v>
      </c>
      <c r="AD271" s="9" t="s">
        <v>33</v>
      </c>
      <c r="AE271" s="9" t="s">
        <v>1194</v>
      </c>
      <c r="AF271" s="9" t="s">
        <v>1194</v>
      </c>
      <c r="AG271" s="9"/>
    </row>
    <row r="272" s="23" customFormat="1" ht="243.6" spans="1:33">
      <c r="A272" s="29">
        <f>SUBTOTAL(103,$B$6:$B272)*1</f>
        <v>267</v>
      </c>
      <c r="B272" s="29" t="s">
        <v>153</v>
      </c>
      <c r="C272" s="9" t="s">
        <v>1214</v>
      </c>
      <c r="D272" s="9" t="s">
        <v>155</v>
      </c>
      <c r="E272" s="9" t="s">
        <v>156</v>
      </c>
      <c r="F272" s="9" t="s">
        <v>157</v>
      </c>
      <c r="G272" s="9" t="s">
        <v>114</v>
      </c>
      <c r="H272" s="9" t="s">
        <v>1215</v>
      </c>
      <c r="I272" s="9" t="s">
        <v>246</v>
      </c>
      <c r="J272" s="9" t="str">
        <f t="shared" si="12"/>
        <v>周田镇梅子村周田镇梅子村安置点供水工程梅子村安置点，DN110PE管（1.25MPa）1500m,DN90PE管（1.25MPa）800m,DN160PE管（1.25MPa）1000m及管道开挖回填,法兰片、排气阀、闸阀等相关配件。砖混泵房9㎡，75kw离心泵、电机1台，动力控制柜（含电子元件、接线、配合调试等）1台，电表箱（含电子元件、接线、配合调试等）1台，BLV-150输电线40m，16mm2接地铝芯线20m，取水井1座。48</v>
      </c>
      <c r="K272" s="9" t="s">
        <v>1216</v>
      </c>
      <c r="L272" s="9" t="s">
        <v>168</v>
      </c>
      <c r="M272" s="9" t="s">
        <v>62</v>
      </c>
      <c r="N272" s="9" t="s">
        <v>160</v>
      </c>
      <c r="O272" s="9">
        <v>359</v>
      </c>
      <c r="P272" s="9" t="s">
        <v>161</v>
      </c>
      <c r="Q272" s="9" t="s">
        <v>201</v>
      </c>
      <c r="R272" s="9">
        <v>1500</v>
      </c>
      <c r="S272" s="9" t="s">
        <v>50</v>
      </c>
      <c r="T272" s="9" t="s">
        <v>90</v>
      </c>
      <c r="U272" s="9" t="s">
        <v>54</v>
      </c>
      <c r="V272" s="9">
        <v>48</v>
      </c>
      <c r="W272" s="9">
        <v>48</v>
      </c>
      <c r="X272" s="9"/>
      <c r="Y272" s="9" t="s">
        <v>1217</v>
      </c>
      <c r="Z272" s="38" t="str">
        <f t="shared" si="11"/>
        <v>梅子村安置点，DN110PE管（1.25MPa）1500m,DN90PE管（1.25MPa）800m,DN160PE管（1.25MPa）1000m及管道开挖回填,法兰片、排气阀、闸阀等相关配件。砖混泵房9㎡，75kw离心泵、电机1台，动力控制柜（含电子元件、接线、配合调试等）1台，电表箱（含电子元件、接线、配合调试等）1台，BLV-150输电线40m，16mm2接地铝芯线20m，取水井1座。</v>
      </c>
      <c r="AA272" s="34">
        <v>65</v>
      </c>
      <c r="AB272" s="34">
        <v>280</v>
      </c>
      <c r="AC272" s="38" t="s">
        <v>164</v>
      </c>
      <c r="AD272" s="9" t="s">
        <v>55</v>
      </c>
      <c r="AE272" s="9" t="s">
        <v>1218</v>
      </c>
      <c r="AF272" s="9" t="s">
        <v>1218</v>
      </c>
      <c r="AG272" s="9"/>
    </row>
    <row r="273" s="23" customFormat="1" ht="121.8" spans="1:33">
      <c r="A273" s="29">
        <f>SUBTOTAL(103,$B$6:$B273)*1</f>
        <v>268</v>
      </c>
      <c r="B273" s="29" t="s">
        <v>153</v>
      </c>
      <c r="C273" s="9" t="s">
        <v>1219</v>
      </c>
      <c r="D273" s="9" t="s">
        <v>155</v>
      </c>
      <c r="E273" s="9" t="s">
        <v>156</v>
      </c>
      <c r="F273" s="9" t="s">
        <v>157</v>
      </c>
      <c r="G273" s="9" t="s">
        <v>114</v>
      </c>
      <c r="H273" s="9" t="s">
        <v>1220</v>
      </c>
      <c r="I273" s="9" t="s">
        <v>208</v>
      </c>
      <c r="J273" s="9" t="str">
        <f t="shared" si="12"/>
        <v>周田镇桥塘村产业发展（农田灌溉）项目新建泵站一座，55kw水泵,160PE管：4775米，110PE管：1500米，管道开挖回填，路面破碎恢复，160闸阀15只，110闸阀28只，排气9只等配件。49.9</v>
      </c>
      <c r="K273" s="9" t="s">
        <v>1221</v>
      </c>
      <c r="L273" s="9" t="s">
        <v>172</v>
      </c>
      <c r="M273" s="9" t="s">
        <v>25</v>
      </c>
      <c r="N273" s="9" t="s">
        <v>160</v>
      </c>
      <c r="O273" s="9">
        <v>8880</v>
      </c>
      <c r="P273" s="9" t="s">
        <v>161</v>
      </c>
      <c r="Q273" s="9" t="s">
        <v>201</v>
      </c>
      <c r="R273" s="9">
        <v>4800</v>
      </c>
      <c r="S273" s="9" t="s">
        <v>50</v>
      </c>
      <c r="T273" s="9" t="s">
        <v>90</v>
      </c>
      <c r="U273" s="9" t="s">
        <v>58</v>
      </c>
      <c r="V273" s="9">
        <v>49.9</v>
      </c>
      <c r="W273" s="9">
        <v>49.9</v>
      </c>
      <c r="X273" s="9"/>
      <c r="Y273" s="9" t="s">
        <v>1222</v>
      </c>
      <c r="Z273" s="38" t="str">
        <f t="shared" si="11"/>
        <v>新建泵站一座，55kw水泵,160PE管：4775米，110PE管：1500米，管道开挖回填，路面破碎恢复，160闸阀15只，110闸阀28只，排气9只等配件。</v>
      </c>
      <c r="AA273" s="34">
        <v>150</v>
      </c>
      <c r="AB273" s="34">
        <v>605</v>
      </c>
      <c r="AC273" s="38" t="s">
        <v>164</v>
      </c>
      <c r="AD273" s="9" t="s">
        <v>29</v>
      </c>
      <c r="AE273" s="9" t="s">
        <v>1223</v>
      </c>
      <c r="AF273" s="9" t="s">
        <v>1223</v>
      </c>
      <c r="AG273" s="9"/>
    </row>
    <row r="274" s="23" customFormat="1" ht="174" spans="1:33">
      <c r="A274" s="29">
        <f>SUBTOTAL(103,$B$6:$B274)*1</f>
        <v>269</v>
      </c>
      <c r="B274" s="29" t="s">
        <v>153</v>
      </c>
      <c r="C274" s="9" t="s">
        <v>1210</v>
      </c>
      <c r="D274" s="9" t="s">
        <v>176</v>
      </c>
      <c r="E274" s="9" t="s">
        <v>185</v>
      </c>
      <c r="F274" s="9" t="s">
        <v>157</v>
      </c>
      <c r="G274" s="9" t="s">
        <v>114</v>
      </c>
      <c r="H274" s="9" t="s">
        <v>1224</v>
      </c>
      <c r="I274" s="9"/>
      <c r="J274" s="9" t="str">
        <f t="shared" si="12"/>
        <v>周田镇上坝村、高桥村、三坑村、杨梅村、长田村分布式光伏发电项目搭建分布式光伏发电站500kw，用电设施建设等。（上坝村、高桥村、三坑村、杨梅村、长田村各投资40万元资金，续建至岗脑村、上官村分布式光伏发电项目，产权归属按各村出资比例确定）200</v>
      </c>
      <c r="K274" s="9" t="s">
        <v>1225</v>
      </c>
      <c r="L274" s="9" t="s">
        <v>188</v>
      </c>
      <c r="M274" s="9" t="s">
        <v>77</v>
      </c>
      <c r="N274" s="9" t="s">
        <v>160</v>
      </c>
      <c r="O274" s="9">
        <v>830.33</v>
      </c>
      <c r="P274" s="9" t="s">
        <v>161</v>
      </c>
      <c r="Q274" s="9" t="s">
        <v>289</v>
      </c>
      <c r="R274" s="9">
        <v>2600</v>
      </c>
      <c r="S274" s="9" t="s">
        <v>27</v>
      </c>
      <c r="T274" s="9" t="s">
        <v>85</v>
      </c>
      <c r="U274" s="9" t="s">
        <v>32</v>
      </c>
      <c r="V274" s="9">
        <v>200</v>
      </c>
      <c r="W274" s="9">
        <v>200</v>
      </c>
      <c r="X274" s="9"/>
      <c r="Y274" s="9" t="s">
        <v>1226</v>
      </c>
      <c r="Z274" s="38" t="str">
        <f t="shared" si="11"/>
        <v>搭建分布式光伏发电站500kw，用电设施建设等。（上坝村、高桥村、三坑村、杨梅村、长田村各投资40万元资金，续建至岗脑村、上官村分布式光伏发电项目，产权归属按各村出资比例确定）</v>
      </c>
      <c r="AA274" s="34">
        <v>12</v>
      </c>
      <c r="AB274" s="34">
        <v>39</v>
      </c>
      <c r="AC274" s="38" t="s">
        <v>164</v>
      </c>
      <c r="AD274" s="9" t="s">
        <v>33</v>
      </c>
      <c r="AE274" s="9" t="s">
        <v>1194</v>
      </c>
      <c r="AF274" s="9" t="s">
        <v>1194</v>
      </c>
      <c r="AG274" s="9"/>
    </row>
    <row r="275" s="23" customFormat="1" ht="278.4" spans="1:33">
      <c r="A275" s="29">
        <f>SUBTOTAL(103,$B$6:$B275)*1</f>
        <v>270</v>
      </c>
      <c r="B275" s="29" t="s">
        <v>153</v>
      </c>
      <c r="C275" s="9" t="s">
        <v>1227</v>
      </c>
      <c r="D275" s="9" t="s">
        <v>155</v>
      </c>
      <c r="E275" s="9" t="s">
        <v>156</v>
      </c>
      <c r="F275" s="9" t="s">
        <v>157</v>
      </c>
      <c r="G275" s="9" t="s">
        <v>114</v>
      </c>
      <c r="H275" s="9" t="s">
        <v>1228</v>
      </c>
      <c r="I275" s="9"/>
      <c r="J275" s="9" t="str">
        <f t="shared" si="12"/>
        <v>周田镇上官村、高桥村、中桂村、连丰村、长江村、小田村、桥塘村、长田村周田镇北片区耕地撂荒复垦项目上官村撂荒地开垦复耕25.6亩，高桥村撂荒地开垦复耕115.5亩，中桂村撂荒地开垦复耕100亩，连丰村撂荒地开垦复耕11.3亩，长江村撂荒地开垦复耕29亩，小田村撂荒地开垦复耕139亩，桥塘村撂荒地开垦复耕115亩，长田村撂荒地开垦复耕118亩。41.2</v>
      </c>
      <c r="K275" s="9" t="s">
        <v>1229</v>
      </c>
      <c r="L275" s="9" t="s">
        <v>159</v>
      </c>
      <c r="M275" s="9" t="s">
        <v>69</v>
      </c>
      <c r="N275" s="9" t="s">
        <v>160</v>
      </c>
      <c r="O275" s="9">
        <v>3312</v>
      </c>
      <c r="P275" s="9" t="s">
        <v>161</v>
      </c>
      <c r="Q275" s="9" t="s">
        <v>222</v>
      </c>
      <c r="R275" s="9">
        <v>653.4</v>
      </c>
      <c r="S275" s="9" t="s">
        <v>27</v>
      </c>
      <c r="T275" s="9" t="s">
        <v>85</v>
      </c>
      <c r="U275" s="9" t="s">
        <v>43</v>
      </c>
      <c r="V275" s="9">
        <v>41.2</v>
      </c>
      <c r="W275" s="9">
        <v>41.2</v>
      </c>
      <c r="X275" s="9"/>
      <c r="Y275" s="9" t="s">
        <v>1230</v>
      </c>
      <c r="Z275" s="38" t="str">
        <f t="shared" si="11"/>
        <v>上官村撂荒地开垦复耕25.6亩，高桥村撂荒地开垦复耕115.5亩，中桂村撂荒地开垦复耕100亩，连丰村撂荒地开垦复耕11.3亩，长江村撂荒地开垦复耕29亩，小田村撂荒地开垦复耕139亩，桥塘村撂荒地开垦复耕115亩，长田村撂荒地开垦复耕118亩。</v>
      </c>
      <c r="AA275" s="34">
        <v>59</v>
      </c>
      <c r="AB275" s="34">
        <v>251</v>
      </c>
      <c r="AC275" s="38" t="s">
        <v>164</v>
      </c>
      <c r="AD275" s="9" t="s">
        <v>29</v>
      </c>
      <c r="AE275" s="9" t="s">
        <v>1194</v>
      </c>
      <c r="AF275" s="9" t="s">
        <v>1228</v>
      </c>
      <c r="AG275" s="9"/>
    </row>
    <row r="276" s="23" customFormat="1" ht="104.4" spans="1:33">
      <c r="A276" s="29">
        <f>SUBTOTAL(103,$B$6:$B276)*1</f>
        <v>271</v>
      </c>
      <c r="B276" s="29" t="s">
        <v>153</v>
      </c>
      <c r="C276" s="9" t="s">
        <v>1231</v>
      </c>
      <c r="D276" s="9" t="s">
        <v>155</v>
      </c>
      <c r="E276" s="9" t="s">
        <v>156</v>
      </c>
      <c r="F276" s="9" t="s">
        <v>157</v>
      </c>
      <c r="G276" s="9" t="s">
        <v>114</v>
      </c>
      <c r="H276" s="9" t="s">
        <v>1232</v>
      </c>
      <c r="I276" s="9" t="s">
        <v>195</v>
      </c>
      <c r="J276" s="9" t="str">
        <f t="shared" si="12"/>
        <v>周田镇上营村农村基础设施建设项目道路硬化210m，5m宽，0.18m厚，及排水沟（40*70cm）21m，入户路等13.2</v>
      </c>
      <c r="K276" s="9" t="s">
        <v>1233</v>
      </c>
      <c r="L276" s="9" t="s">
        <v>159</v>
      </c>
      <c r="M276" s="9" t="s">
        <v>69</v>
      </c>
      <c r="N276" s="9" t="s">
        <v>160</v>
      </c>
      <c r="O276" s="9">
        <v>3312</v>
      </c>
      <c r="P276" s="9" t="s">
        <v>161</v>
      </c>
      <c r="Q276" s="9" t="s">
        <v>201</v>
      </c>
      <c r="R276" s="9">
        <v>210</v>
      </c>
      <c r="S276" s="9" t="s">
        <v>50</v>
      </c>
      <c r="T276" s="9" t="s">
        <v>90</v>
      </c>
      <c r="U276" s="9" t="s">
        <v>52</v>
      </c>
      <c r="V276" s="9">
        <v>13.2</v>
      </c>
      <c r="W276" s="9">
        <v>13.2</v>
      </c>
      <c r="X276" s="9"/>
      <c r="Y276" s="9" t="s">
        <v>1234</v>
      </c>
      <c r="Z276" s="38" t="str">
        <f t="shared" si="11"/>
        <v>道路硬化210m，5m宽，0.18m厚，及排水沟（40*70cm）21m，入户路等</v>
      </c>
      <c r="AA276" s="34">
        <v>10</v>
      </c>
      <c r="AB276" s="34">
        <v>37</v>
      </c>
      <c r="AC276" s="38" t="s">
        <v>164</v>
      </c>
      <c r="AD276" s="9" t="s">
        <v>65</v>
      </c>
      <c r="AE276" s="9" t="s">
        <v>1189</v>
      </c>
      <c r="AF276" s="9" t="s">
        <v>1189</v>
      </c>
      <c r="AG276" s="9"/>
    </row>
    <row r="277" s="23" customFormat="1" ht="87" spans="1:33">
      <c r="A277" s="29">
        <f>SUBTOTAL(103,$B$6:$B277)*1</f>
        <v>272</v>
      </c>
      <c r="B277" s="29" t="s">
        <v>153</v>
      </c>
      <c r="C277" s="9" t="s">
        <v>303</v>
      </c>
      <c r="D277" s="9" t="s">
        <v>155</v>
      </c>
      <c r="E277" s="9" t="s">
        <v>156</v>
      </c>
      <c r="F277" s="9" t="s">
        <v>157</v>
      </c>
      <c r="G277" s="9" t="s">
        <v>114</v>
      </c>
      <c r="H277" s="9" t="s">
        <v>1235</v>
      </c>
      <c r="I277" s="9" t="s">
        <v>195</v>
      </c>
      <c r="J277" s="9" t="str">
        <f t="shared" si="12"/>
        <v>周田镇司背村人居环境整治项目新建排水排污沟500米*宽0.3米*高0.3米，道路拓宽3m-3.5m拓宽至5m，500m，地面硬化800平方米，涵管10m等。50</v>
      </c>
      <c r="K277" s="9" t="s">
        <v>1236</v>
      </c>
      <c r="L277" s="9" t="s">
        <v>168</v>
      </c>
      <c r="M277" s="9" t="s">
        <v>63</v>
      </c>
      <c r="N277" s="9" t="s">
        <v>160</v>
      </c>
      <c r="O277" s="9">
        <v>8082</v>
      </c>
      <c r="P277" s="9" t="s">
        <v>161</v>
      </c>
      <c r="Q277" s="9" t="s">
        <v>319</v>
      </c>
      <c r="R277" s="9">
        <v>800</v>
      </c>
      <c r="S277" s="9" t="s">
        <v>50</v>
      </c>
      <c r="T277" s="9" t="s">
        <v>91</v>
      </c>
      <c r="U277" s="9" t="s">
        <v>51</v>
      </c>
      <c r="V277" s="9">
        <v>50</v>
      </c>
      <c r="W277" s="9">
        <v>50</v>
      </c>
      <c r="X277" s="9"/>
      <c r="Y277" s="9" t="s">
        <v>1237</v>
      </c>
      <c r="Z277" s="38" t="str">
        <f t="shared" si="11"/>
        <v>新建排水排污沟500米*宽0.3米*高0.3米，道路拓宽3m-3.5m拓宽至5m，500m，地面硬化800平方米，涵管10m等。</v>
      </c>
      <c r="AA277" s="34">
        <v>85</v>
      </c>
      <c r="AB277" s="34">
        <v>370</v>
      </c>
      <c r="AC277" s="38" t="s">
        <v>164</v>
      </c>
      <c r="AD277" s="9" t="s">
        <v>29</v>
      </c>
      <c r="AE277" s="9" t="s">
        <v>1238</v>
      </c>
      <c r="AF277" s="9" t="s">
        <v>1238</v>
      </c>
      <c r="AG277" s="9"/>
    </row>
    <row r="278" s="23" customFormat="1" ht="69.6" spans="1:33">
      <c r="A278" s="29">
        <f>SUBTOTAL(103,$B$6:$B278)*1</f>
        <v>273</v>
      </c>
      <c r="B278" s="29" t="s">
        <v>153</v>
      </c>
      <c r="C278" s="9" t="s">
        <v>1239</v>
      </c>
      <c r="D278" s="43" t="s">
        <v>155</v>
      </c>
      <c r="E278" s="9" t="s">
        <v>185</v>
      </c>
      <c r="F278" s="9" t="s">
        <v>157</v>
      </c>
      <c r="G278" s="43" t="s">
        <v>114</v>
      </c>
      <c r="H278" s="43" t="s">
        <v>1240</v>
      </c>
      <c r="I278" s="9" t="s">
        <v>208</v>
      </c>
      <c r="J278" s="9" t="str">
        <f t="shared" si="12"/>
        <v>周田镇下营村蔬菜大棚基地排洪水圳建设项目建设排洪水圳长约400米，宽1.5米，高1米等。30</v>
      </c>
      <c r="K278" s="43" t="s">
        <v>1241</v>
      </c>
      <c r="L278" s="9" t="s">
        <v>168</v>
      </c>
      <c r="M278" s="9" t="s">
        <v>73</v>
      </c>
      <c r="N278" s="9" t="s">
        <v>160</v>
      </c>
      <c r="O278" s="9">
        <v>823</v>
      </c>
      <c r="P278" s="9" t="s">
        <v>161</v>
      </c>
      <c r="Q278" s="43" t="s">
        <v>201</v>
      </c>
      <c r="R278" s="43">
        <v>400</v>
      </c>
      <c r="S278" s="9" t="s">
        <v>50</v>
      </c>
      <c r="T278" s="9" t="s">
        <v>90</v>
      </c>
      <c r="U278" s="9" t="s">
        <v>58</v>
      </c>
      <c r="V278" s="4">
        <v>30</v>
      </c>
      <c r="W278" s="4">
        <v>30</v>
      </c>
      <c r="X278" s="43"/>
      <c r="Y278" s="9" t="s">
        <v>1242</v>
      </c>
      <c r="Z278" s="38" t="str">
        <f t="shared" si="11"/>
        <v>建设排洪水圳长约400米，宽1.5米，高1米等。</v>
      </c>
      <c r="AA278" s="43">
        <v>45</v>
      </c>
      <c r="AB278" s="43">
        <v>180</v>
      </c>
      <c r="AC278" s="43" t="s">
        <v>164</v>
      </c>
      <c r="AD278" s="43" t="s">
        <v>29</v>
      </c>
      <c r="AE278" s="9" t="s">
        <v>1243</v>
      </c>
      <c r="AF278" s="9" t="s">
        <v>1243</v>
      </c>
      <c r="AG278" s="9"/>
    </row>
    <row r="279" s="23" customFormat="1" ht="69.6" spans="1:33">
      <c r="A279" s="29">
        <f>SUBTOTAL(103,$B$6:$B279)*1</f>
        <v>274</v>
      </c>
      <c r="B279" s="29" t="s">
        <v>153</v>
      </c>
      <c r="C279" s="9" t="s">
        <v>1244</v>
      </c>
      <c r="D279" s="9" t="s">
        <v>155</v>
      </c>
      <c r="E279" s="9" t="s">
        <v>156</v>
      </c>
      <c r="F279" s="9" t="s">
        <v>157</v>
      </c>
      <c r="G279" s="9" t="s">
        <v>114</v>
      </c>
      <c r="H279" s="9" t="s">
        <v>1245</v>
      </c>
      <c r="I279" s="9" t="s">
        <v>208</v>
      </c>
      <c r="J279" s="9" t="str">
        <f t="shared" si="12"/>
        <v>周田镇寨下村果蔬产业基地基础设施建设项目挡土墙150m、钢筋混凝土盖板300米、地面硬化400㎡、排水管300m等30</v>
      </c>
      <c r="K279" s="9" t="s">
        <v>1246</v>
      </c>
      <c r="L279" s="9" t="s">
        <v>168</v>
      </c>
      <c r="M279" s="9" t="s">
        <v>73</v>
      </c>
      <c r="N279" s="9" t="s">
        <v>160</v>
      </c>
      <c r="O279" s="9">
        <v>823</v>
      </c>
      <c r="P279" s="9" t="s">
        <v>161</v>
      </c>
      <c r="Q279" s="9" t="s">
        <v>319</v>
      </c>
      <c r="R279" s="9">
        <v>400</v>
      </c>
      <c r="S279" s="9" t="s">
        <v>50</v>
      </c>
      <c r="T279" s="9" t="s">
        <v>91</v>
      </c>
      <c r="U279" s="9" t="s">
        <v>51</v>
      </c>
      <c r="V279" s="9">
        <v>30</v>
      </c>
      <c r="W279" s="9">
        <v>30</v>
      </c>
      <c r="X279" s="9"/>
      <c r="Y279" s="9" t="s">
        <v>1247</v>
      </c>
      <c r="Z279" s="38" t="str">
        <f t="shared" si="11"/>
        <v>挡土墙150m、钢筋混凝土盖板300米、地面硬化400㎡、排水管300m等</v>
      </c>
      <c r="AA279" s="34">
        <v>65</v>
      </c>
      <c r="AB279" s="34">
        <v>320</v>
      </c>
      <c r="AC279" s="38" t="s">
        <v>164</v>
      </c>
      <c r="AD279" s="9" t="s">
        <v>29</v>
      </c>
      <c r="AE279" s="9" t="s">
        <v>1248</v>
      </c>
      <c r="AF279" s="9" t="s">
        <v>1248</v>
      </c>
      <c r="AG279" s="9"/>
    </row>
    <row r="280" s="23" customFormat="1" ht="69.6" spans="1:33">
      <c r="A280" s="29">
        <f>SUBTOTAL(103,$B$6:$B280)*1</f>
        <v>275</v>
      </c>
      <c r="B280" s="29" t="s">
        <v>153</v>
      </c>
      <c r="C280" s="9" t="s">
        <v>1219</v>
      </c>
      <c r="D280" s="9" t="s">
        <v>155</v>
      </c>
      <c r="E280" s="9" t="s">
        <v>156</v>
      </c>
      <c r="F280" s="9" t="s">
        <v>157</v>
      </c>
      <c r="G280" s="9" t="s">
        <v>114</v>
      </c>
      <c r="H280" s="9" t="s">
        <v>1249</v>
      </c>
      <c r="I280" s="9" t="s">
        <v>208</v>
      </c>
      <c r="J280" s="9" t="str">
        <f t="shared" si="12"/>
        <v>周田镇长江村产业发展（农田灌溉）项目打井2口、3kw抽水机2台、160管400m，110管400m12</v>
      </c>
      <c r="K280" s="9" t="s">
        <v>1250</v>
      </c>
      <c r="L280" s="9" t="s">
        <v>172</v>
      </c>
      <c r="M280" s="9" t="s">
        <v>25</v>
      </c>
      <c r="N280" s="9" t="s">
        <v>160</v>
      </c>
      <c r="O280" s="9">
        <v>8880</v>
      </c>
      <c r="P280" s="9" t="s">
        <v>161</v>
      </c>
      <c r="Q280" s="9" t="s">
        <v>201</v>
      </c>
      <c r="R280" s="9">
        <v>400</v>
      </c>
      <c r="S280" s="9" t="s">
        <v>50</v>
      </c>
      <c r="T280" s="9" t="s">
        <v>90</v>
      </c>
      <c r="U280" s="9" t="s">
        <v>58</v>
      </c>
      <c r="V280" s="9">
        <v>12</v>
      </c>
      <c r="W280" s="9">
        <v>12</v>
      </c>
      <c r="X280" s="9"/>
      <c r="Y280" s="9" t="s">
        <v>1251</v>
      </c>
      <c r="Z280" s="38" t="str">
        <f t="shared" si="11"/>
        <v>打井2口、3kw抽水机2台、160管400m，110管400m</v>
      </c>
      <c r="AA280" s="34">
        <v>30</v>
      </c>
      <c r="AB280" s="34">
        <v>150</v>
      </c>
      <c r="AC280" s="38" t="s">
        <v>164</v>
      </c>
      <c r="AD280" s="9" t="s">
        <v>29</v>
      </c>
      <c r="AE280" s="9" t="s">
        <v>1238</v>
      </c>
      <c r="AF280" s="9" t="s">
        <v>1238</v>
      </c>
      <c r="AG280" s="9"/>
    </row>
    <row r="281" s="23" customFormat="1" ht="69.6" spans="1:33">
      <c r="A281" s="29">
        <f>SUBTOTAL(103,$B$6:$B281)*1</f>
        <v>276</v>
      </c>
      <c r="B281" s="29" t="s">
        <v>153</v>
      </c>
      <c r="C281" s="9" t="s">
        <v>1252</v>
      </c>
      <c r="D281" s="9" t="s">
        <v>155</v>
      </c>
      <c r="E281" s="9" t="s">
        <v>156</v>
      </c>
      <c r="F281" s="9" t="s">
        <v>157</v>
      </c>
      <c r="G281" s="9" t="s">
        <v>114</v>
      </c>
      <c r="H281" s="9" t="s">
        <v>1253</v>
      </c>
      <c r="I281" s="9" t="s">
        <v>208</v>
      </c>
      <c r="J281" s="9" t="str">
        <f t="shared" si="12"/>
        <v>周田镇中桂村梅山畲族水渠建设项目梅山畲族产业发展，新建水渠长1100m*0.4m*0.4m。20</v>
      </c>
      <c r="K281" s="9" t="s">
        <v>1254</v>
      </c>
      <c r="L281" s="9" t="s">
        <v>172</v>
      </c>
      <c r="M281" s="9" t="s">
        <v>25</v>
      </c>
      <c r="N281" s="9" t="s">
        <v>298</v>
      </c>
      <c r="O281" s="9">
        <v>116</v>
      </c>
      <c r="P281" s="9" t="s">
        <v>161</v>
      </c>
      <c r="Q281" s="9" t="s">
        <v>201</v>
      </c>
      <c r="R281" s="9">
        <v>1100</v>
      </c>
      <c r="S281" s="9" t="s">
        <v>50</v>
      </c>
      <c r="T281" s="9" t="s">
        <v>90</v>
      </c>
      <c r="U281" s="9" t="s">
        <v>58</v>
      </c>
      <c r="V281" s="9">
        <v>20</v>
      </c>
      <c r="W281" s="9">
        <v>20</v>
      </c>
      <c r="X281" s="9"/>
      <c r="Y281" s="9" t="s">
        <v>1255</v>
      </c>
      <c r="Z281" s="38" t="str">
        <f t="shared" si="11"/>
        <v>梅山畲族产业发展，新建水渠长1100m*0.4m*0.4m。</v>
      </c>
      <c r="AA281" s="34">
        <v>41</v>
      </c>
      <c r="AB281" s="34">
        <v>160</v>
      </c>
      <c r="AC281" s="38" t="s">
        <v>164</v>
      </c>
      <c r="AD281" s="9" t="s">
        <v>53</v>
      </c>
      <c r="AE281" s="9" t="s">
        <v>1256</v>
      </c>
      <c r="AF281" s="9" t="s">
        <v>1256</v>
      </c>
      <c r="AG281" s="9"/>
    </row>
    <row r="282" s="23" customFormat="1" ht="409.5" spans="1:33">
      <c r="A282" s="29">
        <f>SUBTOTAL(103,$B$6:$B282)*1</f>
        <v>277</v>
      </c>
      <c r="B282" s="29" t="s">
        <v>153</v>
      </c>
      <c r="C282" s="9" t="s">
        <v>1257</v>
      </c>
      <c r="D282" s="9" t="s">
        <v>155</v>
      </c>
      <c r="E282" s="9" t="s">
        <v>156</v>
      </c>
      <c r="F282" s="9" t="s">
        <v>157</v>
      </c>
      <c r="G282" s="9" t="s">
        <v>114</v>
      </c>
      <c r="H282" s="9" t="s">
        <v>1258</v>
      </c>
      <c r="I282" s="9"/>
      <c r="J282" s="9" t="str">
        <f t="shared" si="12"/>
        <v>周田镇周田村、河墩村、司背村、寨下村、上营村、半岗村、梅子村、大坑村、岗脑村、三坑村、杨梅村、新圩村周田镇南片区耕地撂荒复垦项目周田村撂荒地开垦复耕6亩，河墩村撂荒地开垦复耕56亩，司背村撂荒地开垦复耕18亩，寨下村撂荒地开垦复耕9.8亩，上营村撂荒地开垦复耕122.1亩，半岗村撂荒地开垦复耕35.45亩，梅子村撂荒地开垦复耕40.1亩，大坑村撂荒地开垦复耕59.15亩，岗脑村撂荒地开垦复耕30亩，三坑村撂荒地开垦复耕31亩，杨梅村撂荒地开垦复耕64.31亩，新圩村撂荒地开垦复耕120亩,秧排村撂荒地开垦复耕21亩。37.5</v>
      </c>
      <c r="K282" s="9" t="s">
        <v>1259</v>
      </c>
      <c r="L282" s="9" t="s">
        <v>159</v>
      </c>
      <c r="M282" s="9" t="s">
        <v>69</v>
      </c>
      <c r="N282" s="9" t="s">
        <v>160</v>
      </c>
      <c r="O282" s="9">
        <v>3312</v>
      </c>
      <c r="P282" s="9" t="s">
        <v>161</v>
      </c>
      <c r="Q282" s="9" t="s">
        <v>222</v>
      </c>
      <c r="R282" s="9">
        <v>612.91</v>
      </c>
      <c r="S282" s="9" t="s">
        <v>27</v>
      </c>
      <c r="T282" s="9" t="s">
        <v>85</v>
      </c>
      <c r="U282" s="9" t="s">
        <v>43</v>
      </c>
      <c r="V282" s="9">
        <v>37.5</v>
      </c>
      <c r="W282" s="9">
        <v>37.5</v>
      </c>
      <c r="X282" s="9"/>
      <c r="Y282" s="9" t="s">
        <v>1260</v>
      </c>
      <c r="Z282" s="38" t="str">
        <f t="shared" si="11"/>
        <v>周田村撂荒地开垦复耕6亩，河墩村撂荒地开垦复耕56亩，司背村撂荒地开垦复耕18亩，寨下村撂荒地开垦复耕9.8亩，上营村撂荒地开垦复耕122.1亩，半岗村撂荒地开垦复耕35.45亩，梅子村撂荒地开垦复耕40.1亩，大坑村撂荒地开垦复耕59.15亩，岗脑村撂荒地开垦复耕30亩，三坑村撂荒地开垦复耕31亩，杨梅村撂荒地开垦复耕64.31亩，新圩村撂荒地开垦复耕120亩,秧排村撂荒地开垦复耕21亩。</v>
      </c>
      <c r="AA282" s="34">
        <v>45</v>
      </c>
      <c r="AB282" s="34">
        <v>172</v>
      </c>
      <c r="AC282" s="38" t="s">
        <v>164</v>
      </c>
      <c r="AD282" s="9" t="s">
        <v>29</v>
      </c>
      <c r="AE282" s="9" t="s">
        <v>1194</v>
      </c>
      <c r="AF282" s="9" t="s">
        <v>1258</v>
      </c>
      <c r="AG282" s="9"/>
    </row>
    <row r="283" s="23" customFormat="1" ht="121.8" spans="1:33">
      <c r="A283" s="29">
        <f>SUBTOTAL(103,$B$6:$B283)*1</f>
        <v>278</v>
      </c>
      <c r="B283" s="29" t="s">
        <v>153</v>
      </c>
      <c r="C283" s="9" t="s">
        <v>1261</v>
      </c>
      <c r="D283" s="9" t="s">
        <v>155</v>
      </c>
      <c r="E283" s="9" t="s">
        <v>156</v>
      </c>
      <c r="F283" s="9" t="s">
        <v>157</v>
      </c>
      <c r="G283" s="9" t="s">
        <v>114</v>
      </c>
      <c r="H283" s="9" t="s">
        <v>1262</v>
      </c>
      <c r="I283" s="9"/>
      <c r="J283" s="9" t="str">
        <f t="shared" si="12"/>
        <v>周田镇周田镇各村脱贫户及三类人员住房修缮项目周田镇各村脱贫户及三类人员住房修缮，其中屋顶屋面渗漏约20㎡；住房修缮10㎡；墙体裂缝修缮面积约65㎡；墙体大裂缝重建36㎡；改造钢架树脂瓦面积约620㎡等。10</v>
      </c>
      <c r="K283" s="9" t="s">
        <v>1263</v>
      </c>
      <c r="L283" s="4" t="s">
        <v>168</v>
      </c>
      <c r="M283" s="4" t="s">
        <v>63</v>
      </c>
      <c r="N283" s="4" t="s">
        <v>160</v>
      </c>
      <c r="O283" s="4">
        <v>8082</v>
      </c>
      <c r="P283" s="9" t="s">
        <v>161</v>
      </c>
      <c r="Q283" s="9" t="s">
        <v>319</v>
      </c>
      <c r="R283" s="9">
        <v>620</v>
      </c>
      <c r="S283" s="9" t="s">
        <v>44</v>
      </c>
      <c r="T283" s="9" t="s">
        <v>93</v>
      </c>
      <c r="U283" s="9" t="s">
        <v>45</v>
      </c>
      <c r="V283" s="9">
        <v>10</v>
      </c>
      <c r="W283" s="9">
        <v>10</v>
      </c>
      <c r="X283" s="9"/>
      <c r="Y283" s="9" t="s">
        <v>1264</v>
      </c>
      <c r="Z283" s="38" t="str">
        <f t="shared" si="11"/>
        <v>周田镇各村脱贫户及三类人员住房修缮，其中屋顶屋面渗漏约20㎡；住房修缮10㎡；墙体裂缝修缮面积约65㎡；墙体大裂缝重建36㎡；改造钢架树脂瓦面积约620㎡等。</v>
      </c>
      <c r="AA283" s="34">
        <v>10</v>
      </c>
      <c r="AB283" s="34">
        <v>54</v>
      </c>
      <c r="AC283" s="38" t="s">
        <v>164</v>
      </c>
      <c r="AD283" s="9" t="s">
        <v>46</v>
      </c>
      <c r="AE283" s="9" t="s">
        <v>1194</v>
      </c>
      <c r="AF283" s="9" t="s">
        <v>397</v>
      </c>
      <c r="AG283" s="9"/>
    </row>
    <row r="284" s="23" customFormat="1" ht="69.6" spans="1:33">
      <c r="A284" s="29">
        <f>SUBTOTAL(103,$B$6:$B284)*1</f>
        <v>279</v>
      </c>
      <c r="B284" s="29" t="s">
        <v>153</v>
      </c>
      <c r="C284" s="9" t="s">
        <v>1265</v>
      </c>
      <c r="D284" s="9" t="s">
        <v>155</v>
      </c>
      <c r="E284" s="9" t="s">
        <v>156</v>
      </c>
      <c r="F284" s="9" t="s">
        <v>157</v>
      </c>
      <c r="G284" s="9" t="s">
        <v>115</v>
      </c>
      <c r="H284" s="9" t="s">
        <v>1266</v>
      </c>
      <c r="I284" s="9" t="s">
        <v>195</v>
      </c>
      <c r="J284" s="9" t="str">
        <f t="shared" si="12"/>
        <v>珠兰乡祠堂下村祠堂下村小田口组产业路新建路面硬化长1000米、宽4.5米、厚0.18米、ф50涵管45</v>
      </c>
      <c r="K284" s="9" t="s">
        <v>1267</v>
      </c>
      <c r="L284" s="9" t="s">
        <v>188</v>
      </c>
      <c r="M284" s="9" t="s">
        <v>77</v>
      </c>
      <c r="N284" s="9" t="s">
        <v>160</v>
      </c>
      <c r="O284" s="9">
        <v>830.33</v>
      </c>
      <c r="P284" s="9" t="s">
        <v>161</v>
      </c>
      <c r="Q284" s="9" t="s">
        <v>696</v>
      </c>
      <c r="R284" s="9">
        <v>1</v>
      </c>
      <c r="S284" s="9" t="s">
        <v>50</v>
      </c>
      <c r="T284" s="9" t="s">
        <v>90</v>
      </c>
      <c r="U284" s="9" t="s">
        <v>30</v>
      </c>
      <c r="V284" s="9">
        <v>45</v>
      </c>
      <c r="W284" s="9">
        <v>45</v>
      </c>
      <c r="X284" s="9"/>
      <c r="Y284" s="9" t="s">
        <v>1268</v>
      </c>
      <c r="Z284" s="38" t="str">
        <f t="shared" si="11"/>
        <v>新建路面硬化长1000米、宽4.5米、厚0.18米、ф50涵管</v>
      </c>
      <c r="AA284" s="34">
        <v>20</v>
      </c>
      <c r="AB284" s="34">
        <v>120</v>
      </c>
      <c r="AC284" s="38" t="s">
        <v>164</v>
      </c>
      <c r="AD284" s="9" t="s">
        <v>29</v>
      </c>
      <c r="AE284" s="9" t="str">
        <f>AF284</f>
        <v>祠堂下村民委员会</v>
      </c>
      <c r="AF284" s="9" t="s">
        <v>1269</v>
      </c>
      <c r="AG284" s="9"/>
    </row>
    <row r="285" s="23" customFormat="1" ht="104.4" spans="1:33">
      <c r="A285" s="29">
        <f>SUBTOTAL(103,$B$6:$B285)*1</f>
        <v>280</v>
      </c>
      <c r="B285" s="29" t="s">
        <v>153</v>
      </c>
      <c r="C285" s="9" t="s">
        <v>1270</v>
      </c>
      <c r="D285" s="9" t="s">
        <v>155</v>
      </c>
      <c r="E285" s="9" t="s">
        <v>156</v>
      </c>
      <c r="F285" s="9" t="s">
        <v>157</v>
      </c>
      <c r="G285" s="9" t="s">
        <v>115</v>
      </c>
      <c r="H285" s="9" t="s">
        <v>1266</v>
      </c>
      <c r="I285" s="9" t="s">
        <v>195</v>
      </c>
      <c r="J285" s="9" t="str">
        <f t="shared" si="12"/>
        <v>珠兰乡祠堂下村祠堂下村永丰组产业路新建路面硬化长400米、宽4.5米、厚0.18米、ф50涵管、腊月下永丰等小组等道路维修1100平方20</v>
      </c>
      <c r="K285" s="9" t="s">
        <v>1271</v>
      </c>
      <c r="L285" s="9" t="s">
        <v>168</v>
      </c>
      <c r="M285" s="9" t="s">
        <v>63</v>
      </c>
      <c r="N285" s="9" t="s">
        <v>160</v>
      </c>
      <c r="O285" s="9">
        <v>8082</v>
      </c>
      <c r="P285" s="9" t="s">
        <v>161</v>
      </c>
      <c r="Q285" s="9" t="s">
        <v>319</v>
      </c>
      <c r="R285" s="9">
        <v>1100</v>
      </c>
      <c r="S285" s="9" t="s">
        <v>50</v>
      </c>
      <c r="T285" s="9" t="s">
        <v>90</v>
      </c>
      <c r="U285" s="9" t="s">
        <v>52</v>
      </c>
      <c r="V285" s="9">
        <v>20</v>
      </c>
      <c r="W285" s="9">
        <v>20</v>
      </c>
      <c r="X285" s="9"/>
      <c r="Y285" s="9" t="s">
        <v>1272</v>
      </c>
      <c r="Z285" s="38" t="str">
        <f t="shared" si="11"/>
        <v>新建路面硬化长400米、宽4.5米、厚0.18米、ф50涵管、腊月下永丰等小组等道路维修1100平方</v>
      </c>
      <c r="AA285" s="34">
        <v>32</v>
      </c>
      <c r="AB285" s="34">
        <v>132</v>
      </c>
      <c r="AC285" s="38" t="s">
        <v>164</v>
      </c>
      <c r="AD285" s="9" t="s">
        <v>29</v>
      </c>
      <c r="AE285" s="9" t="str">
        <f>AF285</f>
        <v>祠堂下村民委员会</v>
      </c>
      <c r="AF285" s="9" t="s">
        <v>1269</v>
      </c>
      <c r="AG285" s="9"/>
    </row>
    <row r="286" s="23" customFormat="1" ht="226.2" spans="1:33">
      <c r="A286" s="29">
        <f>SUBTOTAL(103,$B$6:$B286)*1</f>
        <v>281</v>
      </c>
      <c r="B286" s="29" t="s">
        <v>153</v>
      </c>
      <c r="C286" s="9" t="s">
        <v>388</v>
      </c>
      <c r="D286" s="9" t="s">
        <v>155</v>
      </c>
      <c r="E286" s="9" t="s">
        <v>156</v>
      </c>
      <c r="F286" s="9" t="s">
        <v>157</v>
      </c>
      <c r="G286" s="9" t="s">
        <v>115</v>
      </c>
      <c r="H286" s="9" t="s">
        <v>1273</v>
      </c>
      <c r="I286" s="9"/>
      <c r="J286" s="9" t="str">
        <f t="shared" si="12"/>
        <v>珠兰乡大西坝村、南寨村、杉坑村、珠兰村、怀仁村农田复耕项目（二）珠兰村撂荒地开垦复耕158亩、大西坝村（齐心小组、新屋小组、增丰小组、横迳小组）良田开荒复耕30.5亩、杉坑村（下湾子组）撂荒耕地复垦20亩、南寨村（秀塅组、中心、垇脑组、早子排组）撂荒耕地复垦48亩、怀仁村（仁峰小组门口、松光岭小组拗下沙场对面、庆丰小组大蕉坑）等地撂荒耕地复垦100.3亩11.62</v>
      </c>
      <c r="K286" s="9" t="s">
        <v>1274</v>
      </c>
      <c r="L286" s="9" t="s">
        <v>227</v>
      </c>
      <c r="M286" s="9" t="s">
        <v>67</v>
      </c>
      <c r="N286" s="9" t="s">
        <v>228</v>
      </c>
      <c r="O286" s="9">
        <v>307.875</v>
      </c>
      <c r="P286" s="9" t="s">
        <v>161</v>
      </c>
      <c r="Q286" s="9" t="s">
        <v>222</v>
      </c>
      <c r="R286" s="9">
        <v>356.8</v>
      </c>
      <c r="S286" s="9" t="s">
        <v>27</v>
      </c>
      <c r="T286" s="9" t="s">
        <v>85</v>
      </c>
      <c r="U286" s="9" t="s">
        <v>43</v>
      </c>
      <c r="V286" s="9">
        <v>11.62</v>
      </c>
      <c r="W286" s="9"/>
      <c r="X286" s="9">
        <f>V286</f>
        <v>11.62</v>
      </c>
      <c r="Y286" s="9" t="s">
        <v>1275</v>
      </c>
      <c r="Z286" s="38" t="str">
        <f t="shared" si="11"/>
        <v>珠兰村撂荒地开垦复耕158亩、大西坝村（齐心小组、新屋小组、增丰小组、横迳小组）良田开荒复耕30.5亩、杉坑村（下湾子组）撂荒耕地复垦20亩、南寨村（秀塅组、中心、垇脑组、早子排组）撂荒耕地复垦48亩、怀仁村（仁峰小组门口、松光岭小组拗下沙场对面、庆丰小组大蕉坑）等地撂荒耕地复垦100.3亩</v>
      </c>
      <c r="AA286" s="34">
        <v>138</v>
      </c>
      <c r="AB286" s="34">
        <v>800</v>
      </c>
      <c r="AC286" s="38" t="s">
        <v>164</v>
      </c>
      <c r="AD286" s="9" t="s">
        <v>29</v>
      </c>
      <c r="AE286" s="9" t="s">
        <v>1276</v>
      </c>
      <c r="AF286" s="9" t="s">
        <v>1277</v>
      </c>
      <c r="AG286" s="9"/>
    </row>
    <row r="287" s="23" customFormat="1" ht="69.6" spans="1:33">
      <c r="A287" s="29">
        <f>SUBTOTAL(103,$B$6:$B287)*1</f>
        <v>282</v>
      </c>
      <c r="B287" s="29" t="s">
        <v>153</v>
      </c>
      <c r="C287" s="9" t="s">
        <v>1278</v>
      </c>
      <c r="D287" s="9" t="s">
        <v>155</v>
      </c>
      <c r="E287" s="9" t="s">
        <v>156</v>
      </c>
      <c r="F287" s="9" t="s">
        <v>157</v>
      </c>
      <c r="G287" s="9" t="s">
        <v>115</v>
      </c>
      <c r="H287" s="9" t="s">
        <v>1279</v>
      </c>
      <c r="I287" s="9" t="s">
        <v>246</v>
      </c>
      <c r="J287" s="9" t="str">
        <f t="shared" si="12"/>
        <v>珠兰乡河陂村珠兰乡河陂村供水工程河陂村新建一座加压泵站，管道铺设3200米。65</v>
      </c>
      <c r="K287" s="9" t="s">
        <v>1280</v>
      </c>
      <c r="L287" s="9" t="s">
        <v>168</v>
      </c>
      <c r="M287" s="9" t="s">
        <v>63</v>
      </c>
      <c r="N287" s="9" t="s">
        <v>160</v>
      </c>
      <c r="O287" s="9">
        <v>8082</v>
      </c>
      <c r="P287" s="9" t="s">
        <v>161</v>
      </c>
      <c r="Q287" s="9" t="s">
        <v>229</v>
      </c>
      <c r="R287" s="9">
        <v>1</v>
      </c>
      <c r="S287" s="9" t="s">
        <v>50</v>
      </c>
      <c r="T287" s="9" t="s">
        <v>90</v>
      </c>
      <c r="U287" s="9" t="s">
        <v>54</v>
      </c>
      <c r="V287" s="9">
        <v>65</v>
      </c>
      <c r="W287" s="9">
        <v>65</v>
      </c>
      <c r="X287" s="9"/>
      <c r="Y287" s="9" t="s">
        <v>1281</v>
      </c>
      <c r="Z287" s="38" t="str">
        <f t="shared" si="11"/>
        <v>河陂村新建一座加压泵站，管道铺设3200米。</v>
      </c>
      <c r="AA287" s="34">
        <v>70</v>
      </c>
      <c r="AB287" s="34">
        <v>305</v>
      </c>
      <c r="AC287" s="38" t="s">
        <v>164</v>
      </c>
      <c r="AD287" s="9" t="s">
        <v>55</v>
      </c>
      <c r="AE287" s="9" t="s">
        <v>1276</v>
      </c>
      <c r="AF287" s="9" t="s">
        <v>1282</v>
      </c>
      <c r="AG287" s="9"/>
    </row>
    <row r="288" s="23" customFormat="1" ht="69.6" spans="1:33">
      <c r="A288" s="29">
        <f>SUBTOTAL(103,$B$6:$B288)*1</f>
        <v>283</v>
      </c>
      <c r="B288" s="29" t="s">
        <v>153</v>
      </c>
      <c r="C288" s="9" t="s">
        <v>1283</v>
      </c>
      <c r="D288" s="9" t="s">
        <v>155</v>
      </c>
      <c r="E288" s="9" t="s">
        <v>156</v>
      </c>
      <c r="F288" s="9" t="s">
        <v>157</v>
      </c>
      <c r="G288" s="9" t="s">
        <v>115</v>
      </c>
      <c r="H288" s="9" t="s">
        <v>1284</v>
      </c>
      <c r="I288" s="9" t="s">
        <v>274</v>
      </c>
      <c r="J288" s="9" t="str">
        <f t="shared" si="12"/>
        <v>珠兰乡上照村上村、李山岭人居环境整治水沟300*0.4*0.4、清污整治2000平方、入组路整修150米*3.5*0.1810</v>
      </c>
      <c r="K288" s="9" t="s">
        <v>1285</v>
      </c>
      <c r="L288" s="9" t="s">
        <v>168</v>
      </c>
      <c r="M288" s="9" t="s">
        <v>63</v>
      </c>
      <c r="N288" s="9" t="s">
        <v>160</v>
      </c>
      <c r="O288" s="9">
        <v>8082</v>
      </c>
      <c r="P288" s="9" t="s">
        <v>161</v>
      </c>
      <c r="Q288" s="9" t="s">
        <v>1035</v>
      </c>
      <c r="R288" s="9">
        <v>2000</v>
      </c>
      <c r="S288" s="9" t="s">
        <v>50</v>
      </c>
      <c r="T288" s="9" t="s">
        <v>91</v>
      </c>
      <c r="U288" s="9" t="s">
        <v>51</v>
      </c>
      <c r="V288" s="9">
        <v>10</v>
      </c>
      <c r="W288" s="9">
        <v>10</v>
      </c>
      <c r="X288" s="9"/>
      <c r="Y288" s="9" t="s">
        <v>1286</v>
      </c>
      <c r="Z288" s="38" t="str">
        <f t="shared" si="11"/>
        <v>水沟300*0.4*0.4、清污整治2000平方、入组路整修150米*3.5*0.18</v>
      </c>
      <c r="AA288" s="34">
        <v>35</v>
      </c>
      <c r="AB288" s="34">
        <v>176</v>
      </c>
      <c r="AC288" s="38" t="s">
        <v>164</v>
      </c>
      <c r="AD288" s="9" t="s">
        <v>29</v>
      </c>
      <c r="AE288" s="9" t="s">
        <v>1287</v>
      </c>
      <c r="AF288" s="9" t="s">
        <v>1287</v>
      </c>
      <c r="AG288" s="9"/>
    </row>
    <row r="289" s="23" customFormat="1" ht="121.8" spans="1:33">
      <c r="A289" s="29">
        <f>SUBTOTAL(103,$B$6:$B289)*1</f>
        <v>284</v>
      </c>
      <c r="B289" s="29" t="s">
        <v>153</v>
      </c>
      <c r="C289" s="9" t="s">
        <v>1288</v>
      </c>
      <c r="D289" s="9" t="s">
        <v>155</v>
      </c>
      <c r="E289" s="9" t="s">
        <v>185</v>
      </c>
      <c r="F289" s="9" t="s">
        <v>157</v>
      </c>
      <c r="G289" s="9" t="s">
        <v>115</v>
      </c>
      <c r="H289" s="9" t="s">
        <v>1284</v>
      </c>
      <c r="I289" s="9" t="s">
        <v>274</v>
      </c>
      <c r="J289" s="9" t="str">
        <f t="shared" si="12"/>
        <v>珠兰乡上照村珠兰乡贝贝小南瓜示范基地基础设施改造提升蔬菜大棚加固104亩、线路整修120米、供水设施(水泵2个、pE管2100米)、水圳硬化1000米(30x30x30)、产业路修复300米等28</v>
      </c>
      <c r="K289" s="9" t="s">
        <v>1289</v>
      </c>
      <c r="L289" s="9" t="s">
        <v>188</v>
      </c>
      <c r="M289" s="9" t="s">
        <v>75</v>
      </c>
      <c r="N289" s="9" t="s">
        <v>160</v>
      </c>
      <c r="O289" s="9">
        <v>1579.04</v>
      </c>
      <c r="P289" s="9" t="s">
        <v>161</v>
      </c>
      <c r="Q289" s="9" t="s">
        <v>201</v>
      </c>
      <c r="R289" s="9">
        <v>1000</v>
      </c>
      <c r="S289" s="9" t="s">
        <v>27</v>
      </c>
      <c r="T289" s="9" t="s">
        <v>85</v>
      </c>
      <c r="U289" s="9" t="s">
        <v>43</v>
      </c>
      <c r="V289" s="9">
        <v>28</v>
      </c>
      <c r="W289" s="9">
        <v>28</v>
      </c>
      <c r="X289" s="9"/>
      <c r="Y289" s="9" t="s">
        <v>1290</v>
      </c>
      <c r="Z289" s="38" t="str">
        <f t="shared" si="11"/>
        <v>蔬菜大棚加固104亩、线路整修120米、供水设施(水泵2个、pE管2100米)、水圳硬化1000米(30x30x30)、产业路修复300米等</v>
      </c>
      <c r="AA289" s="34">
        <v>120</v>
      </c>
      <c r="AB289" s="34">
        <v>487</v>
      </c>
      <c r="AC289" s="38" t="s">
        <v>164</v>
      </c>
      <c r="AD289" s="9" t="s">
        <v>29</v>
      </c>
      <c r="AE289" s="9" t="s">
        <v>1287</v>
      </c>
      <c r="AF289" s="9" t="s">
        <v>1287</v>
      </c>
      <c r="AG289" s="9"/>
    </row>
    <row r="290" s="23" customFormat="1" ht="104.4" spans="1:33">
      <c r="A290" s="29">
        <f>SUBTOTAL(103,$B$6:$B290)*1</f>
        <v>285</v>
      </c>
      <c r="B290" s="29" t="s">
        <v>153</v>
      </c>
      <c r="C290" s="9" t="s">
        <v>1291</v>
      </c>
      <c r="D290" s="9" t="s">
        <v>155</v>
      </c>
      <c r="E290" s="9" t="s">
        <v>156</v>
      </c>
      <c r="F290" s="9" t="s">
        <v>157</v>
      </c>
      <c r="G290" s="9" t="s">
        <v>115</v>
      </c>
      <c r="H290" s="9" t="s">
        <v>1292</v>
      </c>
      <c r="I290" s="9" t="s">
        <v>208</v>
      </c>
      <c r="J290" s="9" t="str">
        <f t="shared" si="12"/>
        <v>珠兰乡下照村蔗坪小组产业发展道路路面硬化长度1000米宽3.5米*厚0.18米30</v>
      </c>
      <c r="K290" s="9" t="s">
        <v>1293</v>
      </c>
      <c r="L290" s="9" t="s">
        <v>172</v>
      </c>
      <c r="M290" s="9" t="s">
        <v>25</v>
      </c>
      <c r="N290" s="9" t="s">
        <v>160</v>
      </c>
      <c r="O290" s="9">
        <v>8880</v>
      </c>
      <c r="P290" s="9" t="s">
        <v>161</v>
      </c>
      <c r="Q290" s="9" t="s">
        <v>696</v>
      </c>
      <c r="R290" s="9">
        <v>1</v>
      </c>
      <c r="S290" s="9" t="s">
        <v>50</v>
      </c>
      <c r="T290" s="9" t="s">
        <v>90</v>
      </c>
      <c r="U290" s="9" t="s">
        <v>52</v>
      </c>
      <c r="V290" s="9">
        <v>30</v>
      </c>
      <c r="W290" s="9">
        <v>30</v>
      </c>
      <c r="X290" s="9"/>
      <c r="Y290" s="9" t="s">
        <v>1294</v>
      </c>
      <c r="Z290" s="38" t="str">
        <f t="shared" si="11"/>
        <v>路面硬化长度1000米宽3.5米*厚0.18米</v>
      </c>
      <c r="AA290" s="34">
        <v>52</v>
      </c>
      <c r="AB290" s="34">
        <v>252</v>
      </c>
      <c r="AC290" s="38" t="s">
        <v>164</v>
      </c>
      <c r="AD290" s="9" t="s">
        <v>29</v>
      </c>
      <c r="AE290" s="9" t="s">
        <v>1295</v>
      </c>
      <c r="AF290" s="9" t="s">
        <v>1295</v>
      </c>
      <c r="AG290" s="9"/>
    </row>
    <row r="291" s="23" customFormat="1" ht="104.4" spans="1:33">
      <c r="A291" s="29">
        <f>SUBTOTAL(103,$B$6:$B291)*1</f>
        <v>286</v>
      </c>
      <c r="B291" s="28" t="s">
        <v>153</v>
      </c>
      <c r="C291" s="4" t="s">
        <v>1296</v>
      </c>
      <c r="D291" s="4" t="s">
        <v>155</v>
      </c>
      <c r="E291" s="4" t="s">
        <v>1297</v>
      </c>
      <c r="F291" s="4" t="s">
        <v>157</v>
      </c>
      <c r="G291" s="4" t="s">
        <v>115</v>
      </c>
      <c r="H291" s="4" t="s">
        <v>1292</v>
      </c>
      <c r="I291" s="4" t="s">
        <v>1298</v>
      </c>
      <c r="J291" s="9" t="str">
        <f t="shared" si="12"/>
        <v>珠兰乡下照村龙颈小组农事服务中心光伏发电农事服务中心760㎡安装光伏发电122千瓦50</v>
      </c>
      <c r="K291" s="40" t="s">
        <v>1299</v>
      </c>
      <c r="L291" s="9" t="s">
        <v>172</v>
      </c>
      <c r="M291" s="9" t="s">
        <v>25</v>
      </c>
      <c r="N291" s="9" t="s">
        <v>160</v>
      </c>
      <c r="O291" s="9">
        <v>8880</v>
      </c>
      <c r="P291" s="9" t="s">
        <v>161</v>
      </c>
      <c r="Q291" s="4" t="s">
        <v>1300</v>
      </c>
      <c r="R291" s="4">
        <v>122</v>
      </c>
      <c r="S291" s="4" t="s">
        <v>27</v>
      </c>
      <c r="T291" s="4" t="s">
        <v>85</v>
      </c>
      <c r="U291" s="4" t="s">
        <v>32</v>
      </c>
      <c r="V291" s="4">
        <v>50</v>
      </c>
      <c r="W291" s="4">
        <v>50</v>
      </c>
      <c r="X291" s="4"/>
      <c r="Y291" s="40" t="s">
        <v>1301</v>
      </c>
      <c r="Z291" s="44" t="s">
        <v>1299</v>
      </c>
      <c r="AA291" s="41">
        <v>206</v>
      </c>
      <c r="AB291" s="41">
        <v>1060</v>
      </c>
      <c r="AC291" s="45" t="s">
        <v>164</v>
      </c>
      <c r="AD291" s="4" t="s">
        <v>33</v>
      </c>
      <c r="AE291" s="4" t="s">
        <v>1295</v>
      </c>
      <c r="AF291" s="4" t="s">
        <v>1295</v>
      </c>
      <c r="AG291" s="4"/>
    </row>
    <row r="292" s="23" customFormat="1" ht="191.4" spans="1:33">
      <c r="A292" s="29">
        <f>SUBTOTAL(103,$B$6:$B292)*1</f>
        <v>287</v>
      </c>
      <c r="B292" s="29" t="s">
        <v>153</v>
      </c>
      <c r="C292" s="9" t="s">
        <v>1302</v>
      </c>
      <c r="D292" s="9" t="s">
        <v>155</v>
      </c>
      <c r="E292" s="9" t="s">
        <v>156</v>
      </c>
      <c r="F292" s="9" t="s">
        <v>157</v>
      </c>
      <c r="G292" s="9" t="s">
        <v>115</v>
      </c>
      <c r="H292" s="9" t="s">
        <v>1303</v>
      </c>
      <c r="I292" s="9"/>
      <c r="J292" s="9" t="str">
        <f t="shared" si="12"/>
        <v>珠兰乡下照村、祠堂下村、雁湖村、杉坑村、大西坝村下照村、祠堂下村、雁湖村、杉坑村、大西坝村农机购置祠堂下村47万、雁湖村30万、杉坑村30万、大西坝村15万村级集体经济项目，购置生产农机设备翻耕拖拉机2台、高插秧机4台、手扶插秧机6台、履带旋耕机2台、全喂入收割机1台、打药无人机1台、稻谷风干机1台等农具设备122</v>
      </c>
      <c r="K292" s="9" t="s">
        <v>1304</v>
      </c>
      <c r="L292" s="9" t="s">
        <v>168</v>
      </c>
      <c r="M292" s="9" t="s">
        <v>63</v>
      </c>
      <c r="N292" s="9" t="s">
        <v>160</v>
      </c>
      <c r="O292" s="9">
        <v>8082</v>
      </c>
      <c r="P292" s="9" t="s">
        <v>161</v>
      </c>
      <c r="Q292" s="9" t="s">
        <v>197</v>
      </c>
      <c r="R292" s="9">
        <v>17</v>
      </c>
      <c r="S292" s="9" t="s">
        <v>27</v>
      </c>
      <c r="T292" s="9" t="s">
        <v>87</v>
      </c>
      <c r="U292" s="9" t="s">
        <v>36</v>
      </c>
      <c r="V292" s="9">
        <v>122</v>
      </c>
      <c r="W292" s="9">
        <v>122</v>
      </c>
      <c r="X292" s="9"/>
      <c r="Y292" s="9" t="s">
        <v>1305</v>
      </c>
      <c r="Z292" s="38" t="str">
        <f t="shared" ref="Z292:Z310" si="13">K292</f>
        <v>祠堂下村47万、雁湖村30万、杉坑村30万、大西坝村15万村级集体经济项目，购置生产农机设备翻耕拖拉机2台、高插秧机4台、手扶插秧机6台、履带旋耕机2台、全喂入收割机1台、打药无人机1台、稻谷风干机1台等农具设备</v>
      </c>
      <c r="AA292" s="34">
        <v>785</v>
      </c>
      <c r="AB292" s="34">
        <v>3025</v>
      </c>
      <c r="AC292" s="38" t="s">
        <v>164</v>
      </c>
      <c r="AD292" s="9" t="s">
        <v>29</v>
      </c>
      <c r="AE292" s="9" t="s">
        <v>1303</v>
      </c>
      <c r="AF292" s="9" t="s">
        <v>1303</v>
      </c>
      <c r="AG292" s="9"/>
    </row>
    <row r="293" s="23" customFormat="1" ht="330.6" spans="1:33">
      <c r="A293" s="29">
        <f>SUBTOTAL(103,$B$6:$B293)*1</f>
        <v>288</v>
      </c>
      <c r="B293" s="29" t="s">
        <v>153</v>
      </c>
      <c r="C293" s="9" t="s">
        <v>358</v>
      </c>
      <c r="D293" s="9" t="s">
        <v>155</v>
      </c>
      <c r="E293" s="9" t="s">
        <v>156</v>
      </c>
      <c r="F293" s="9" t="s">
        <v>157</v>
      </c>
      <c r="G293" s="9" t="s">
        <v>115</v>
      </c>
      <c r="H293" s="9" t="s">
        <v>1306</v>
      </c>
      <c r="I293" s="9"/>
      <c r="J293" s="9" t="str">
        <f t="shared" si="12"/>
        <v>珠兰乡下照村、上照村、祠堂下村、河坡村、龙车村、雁湖村、芳园村、迳口村农田复耕项目（一）下照村撂荒地开垦复耕136亩、上照村（上照村红星组桥背、围背、下岗背马脐塘、富坑、社公背）撂荒耕地复垦77亩、祠堂下村（小龙沙组）撂荒耕地复垦26亩、河坡村（新建组）撂荒耕地复垦42亩、龙车村（新建组）良田开荒复耕36亩、雁湖村（雁湖小组、新建小组、麻杏小组、河垇小组、大坑小组）撂荒耕地复垦86亩芳园村（新天背、竹山下、下横江、竹园）等地撂荒耕地复垦79亩迳口村（塘面组、大坑腰组迳山组、黄山坑、禾上田组）等地撂荒耕地复垦34.9亩16</v>
      </c>
      <c r="K293" s="9" t="s">
        <v>1307</v>
      </c>
      <c r="L293" s="9" t="s">
        <v>159</v>
      </c>
      <c r="M293" s="9" t="s">
        <v>69</v>
      </c>
      <c r="N293" s="9" t="s">
        <v>160</v>
      </c>
      <c r="O293" s="9">
        <v>3312</v>
      </c>
      <c r="P293" s="9" t="s">
        <v>161</v>
      </c>
      <c r="Q293" s="9" t="s">
        <v>222</v>
      </c>
      <c r="R293" s="9">
        <v>484</v>
      </c>
      <c r="S293" s="9" t="s">
        <v>27</v>
      </c>
      <c r="T293" s="9" t="s">
        <v>85</v>
      </c>
      <c r="U293" s="9" t="s">
        <v>43</v>
      </c>
      <c r="V293" s="9">
        <v>16</v>
      </c>
      <c r="W293" s="9">
        <v>16</v>
      </c>
      <c r="X293" s="9"/>
      <c r="Y293" s="9" t="s">
        <v>1308</v>
      </c>
      <c r="Z293" s="38" t="str">
        <f t="shared" si="13"/>
        <v>下照村撂荒地开垦复耕136亩、上照村（上照村红星组桥背、围背、下岗背马脐塘、富坑、社公背）撂荒耕地复垦77亩、祠堂下村（小龙沙组）撂荒耕地复垦26亩、河坡村（新建组）撂荒耕地复垦42亩、龙车村（新建组）良田开荒复耕36亩、雁湖村（雁湖小组、新建小组、麻杏小组、河垇小组、大坑小组）撂荒耕地复垦86亩芳园村（新天背、竹山下、下横江、竹园）等地撂荒耕地复垦79亩迳口村（塘面组、大坑腰组迳山组、黄山坑、禾上田组）等地撂荒耕地复垦34.9亩</v>
      </c>
      <c r="AA293" s="34">
        <v>286</v>
      </c>
      <c r="AB293" s="34">
        <v>1328</v>
      </c>
      <c r="AC293" s="38" t="s">
        <v>164</v>
      </c>
      <c r="AD293" s="9" t="s">
        <v>29</v>
      </c>
      <c r="AE293" s="9" t="s">
        <v>1276</v>
      </c>
      <c r="AF293" s="9" t="s">
        <v>1306</v>
      </c>
      <c r="AG293" s="9"/>
    </row>
    <row r="294" s="23" customFormat="1" ht="104.4" spans="1:33">
      <c r="A294" s="29">
        <f>SUBTOTAL(103,$B$6:$B294)*1</f>
        <v>289</v>
      </c>
      <c r="B294" s="29" t="s">
        <v>153</v>
      </c>
      <c r="C294" s="9" t="s">
        <v>91</v>
      </c>
      <c r="D294" s="9" t="s">
        <v>155</v>
      </c>
      <c r="E294" s="9" t="s">
        <v>156</v>
      </c>
      <c r="F294" s="9" t="s">
        <v>157</v>
      </c>
      <c r="G294" s="9" t="s">
        <v>115</v>
      </c>
      <c r="H294" s="9" t="s">
        <v>1309</v>
      </c>
      <c r="I294" s="9" t="s">
        <v>195</v>
      </c>
      <c r="J294" s="9" t="str">
        <f t="shared" si="12"/>
        <v>珠兰乡珠兰村人居环境整治新建入户便道长600米*宽2米*厚0.1米、 地面硬化1000平方*厚0.1米 、水泥实浇双边双模水沟长300米规格.高0.3米*宽0.3米*边板0.1米*底板0.1米20</v>
      </c>
      <c r="K294" s="9" t="s">
        <v>1310</v>
      </c>
      <c r="L294" s="9" t="s">
        <v>168</v>
      </c>
      <c r="M294" s="9" t="s">
        <v>63</v>
      </c>
      <c r="N294" s="9" t="s">
        <v>160</v>
      </c>
      <c r="O294" s="9">
        <v>8082</v>
      </c>
      <c r="P294" s="9" t="s">
        <v>161</v>
      </c>
      <c r="Q294" s="9" t="s">
        <v>1035</v>
      </c>
      <c r="R294" s="9">
        <v>1000</v>
      </c>
      <c r="S294" s="9" t="s">
        <v>50</v>
      </c>
      <c r="T294" s="9" t="s">
        <v>91</v>
      </c>
      <c r="U294" s="9" t="s">
        <v>51</v>
      </c>
      <c r="V294" s="9">
        <v>20</v>
      </c>
      <c r="W294" s="9">
        <v>20</v>
      </c>
      <c r="X294" s="9"/>
      <c r="Y294" s="9" t="s">
        <v>1311</v>
      </c>
      <c r="Z294" s="38" t="str">
        <f t="shared" si="13"/>
        <v>新建入户便道长600米*宽2米*厚0.1米、 地面硬化1000平方*厚0.1米 、水泥实浇双边双模水沟长300米规格.高0.3米*宽0.3米*边板0.1米*底板0.1米</v>
      </c>
      <c r="AA294" s="34">
        <v>36</v>
      </c>
      <c r="AB294" s="34">
        <v>128</v>
      </c>
      <c r="AC294" s="38" t="s">
        <v>164</v>
      </c>
      <c r="AD294" s="9" t="s">
        <v>29</v>
      </c>
      <c r="AE294" s="9" t="s">
        <v>1312</v>
      </c>
      <c r="AF294" s="9" t="s">
        <v>1312</v>
      </c>
      <c r="AG294" s="9"/>
    </row>
    <row r="295" s="23" customFormat="1" ht="69.6" spans="1:33">
      <c r="A295" s="29">
        <f>SUBTOTAL(103,$B$6:$B295)*1</f>
        <v>290</v>
      </c>
      <c r="B295" s="29" t="s">
        <v>153</v>
      </c>
      <c r="C295" s="9" t="s">
        <v>1313</v>
      </c>
      <c r="D295" s="9" t="s">
        <v>155</v>
      </c>
      <c r="E295" s="9" t="s">
        <v>156</v>
      </c>
      <c r="F295" s="9" t="s">
        <v>157</v>
      </c>
      <c r="G295" s="9" t="s">
        <v>116</v>
      </c>
      <c r="H295" s="9" t="s">
        <v>1314</v>
      </c>
      <c r="I295" s="9" t="s">
        <v>208</v>
      </c>
      <c r="J295" s="9" t="str">
        <f t="shared" si="12"/>
        <v>庄埠乡禾坪下村黄元米果产业加工车间项目新建黄元米果加工厂房800平方米。45</v>
      </c>
      <c r="K295" s="30" t="s">
        <v>1315</v>
      </c>
      <c r="L295" s="9" t="s">
        <v>172</v>
      </c>
      <c r="M295" s="9" t="s">
        <v>25</v>
      </c>
      <c r="N295" s="9" t="s">
        <v>160</v>
      </c>
      <c r="O295" s="9">
        <v>8880</v>
      </c>
      <c r="P295" s="9" t="s">
        <v>161</v>
      </c>
      <c r="Q295" s="9" t="s">
        <v>319</v>
      </c>
      <c r="R295" s="9">
        <v>800</v>
      </c>
      <c r="S295" s="9" t="s">
        <v>27</v>
      </c>
      <c r="T295" s="9" t="s">
        <v>86</v>
      </c>
      <c r="U295" s="9" t="s">
        <v>34</v>
      </c>
      <c r="V295" s="9">
        <v>45</v>
      </c>
      <c r="W295" s="9">
        <v>45</v>
      </c>
      <c r="X295" s="9"/>
      <c r="Y295" s="9" t="s">
        <v>1316</v>
      </c>
      <c r="Z295" s="38" t="str">
        <f t="shared" si="13"/>
        <v>新建黄元米果加工厂房800平方米。</v>
      </c>
      <c r="AA295" s="34">
        <v>30</v>
      </c>
      <c r="AB295" s="34">
        <v>112</v>
      </c>
      <c r="AC295" s="38" t="s">
        <v>164</v>
      </c>
      <c r="AD295" s="9" t="s">
        <v>29</v>
      </c>
      <c r="AE295" s="9" t="s">
        <v>1317</v>
      </c>
      <c r="AF295" s="9" t="str">
        <f>H295&amp;"民委员会"</f>
        <v>禾坪下村民委员会</v>
      </c>
      <c r="AG295" s="9"/>
    </row>
    <row r="296" s="23" customFormat="1" ht="69.6" spans="1:33">
      <c r="A296" s="29">
        <f>SUBTOTAL(103,$B$6:$B296)*1</f>
        <v>291</v>
      </c>
      <c r="B296" s="29" t="s">
        <v>153</v>
      </c>
      <c r="C296" s="9" t="s">
        <v>1318</v>
      </c>
      <c r="D296" s="9" t="s">
        <v>155</v>
      </c>
      <c r="E296" s="9" t="s">
        <v>156</v>
      </c>
      <c r="F296" s="9" t="s">
        <v>157</v>
      </c>
      <c r="G296" s="9" t="s">
        <v>116</v>
      </c>
      <c r="H296" s="9" t="s">
        <v>1314</v>
      </c>
      <c r="I296" s="9" t="s">
        <v>208</v>
      </c>
      <c r="J296" s="9" t="str">
        <f t="shared" si="12"/>
        <v>庄埠乡禾坪下村黄元米果产业基础设施建设项目新建黄元米果加工厂房排污沟600米，道路硬化500米，挡墙400立方米等15</v>
      </c>
      <c r="K296" s="9" t="s">
        <v>1319</v>
      </c>
      <c r="L296" s="9" t="s">
        <v>172</v>
      </c>
      <c r="M296" s="9" t="s">
        <v>25</v>
      </c>
      <c r="N296" s="9" t="s">
        <v>160</v>
      </c>
      <c r="O296" s="9">
        <v>8880</v>
      </c>
      <c r="P296" s="9" t="s">
        <v>161</v>
      </c>
      <c r="Q296" s="9" t="s">
        <v>201</v>
      </c>
      <c r="R296" s="9">
        <v>1400</v>
      </c>
      <c r="S296" s="9" t="s">
        <v>50</v>
      </c>
      <c r="T296" s="9" t="s">
        <v>90</v>
      </c>
      <c r="U296" s="9" t="s">
        <v>30</v>
      </c>
      <c r="V296" s="9">
        <v>15</v>
      </c>
      <c r="W296" s="9">
        <v>15</v>
      </c>
      <c r="X296" s="9"/>
      <c r="Y296" s="9" t="s">
        <v>1320</v>
      </c>
      <c r="Z296" s="38" t="str">
        <f t="shared" si="13"/>
        <v>新建黄元米果加工厂房排污沟600米，道路硬化500米，挡墙400立方米等</v>
      </c>
      <c r="AA296" s="34">
        <v>30</v>
      </c>
      <c r="AB296" s="34">
        <v>128</v>
      </c>
      <c r="AC296" s="38" t="s">
        <v>164</v>
      </c>
      <c r="AD296" s="9" t="s">
        <v>29</v>
      </c>
      <c r="AE296" s="9" t="s">
        <v>1317</v>
      </c>
      <c r="AF296" s="9" t="str">
        <f>H296&amp;"民委员会"</f>
        <v>禾坪下村民委员会</v>
      </c>
      <c r="AG296" s="9"/>
    </row>
    <row r="297" s="23" customFormat="1" ht="104.4" spans="1:33">
      <c r="A297" s="29">
        <f>SUBTOTAL(103,$B$6:$B297)*1</f>
        <v>292</v>
      </c>
      <c r="B297" s="29" t="s">
        <v>153</v>
      </c>
      <c r="C297" s="9" t="s">
        <v>1321</v>
      </c>
      <c r="D297" s="9" t="s">
        <v>155</v>
      </c>
      <c r="E297" s="9" t="s">
        <v>156</v>
      </c>
      <c r="F297" s="9" t="s">
        <v>157</v>
      </c>
      <c r="G297" s="9" t="s">
        <v>116</v>
      </c>
      <c r="H297" s="9" t="s">
        <v>1322</v>
      </c>
      <c r="I297" s="9" t="s">
        <v>208</v>
      </c>
      <c r="J297" s="9" t="str">
        <f t="shared" si="12"/>
        <v>庄埠乡下基村下基、禾坪下等各村脱贫户及“三类人员”等住房修缮项目下基、禾坪下等各村脱贫户、三类人群住房加固、屋顶维修补漏约500平方米，墙体维修400平方米等。6</v>
      </c>
      <c r="K297" s="9" t="s">
        <v>1323</v>
      </c>
      <c r="L297" s="9" t="s">
        <v>172</v>
      </c>
      <c r="M297" s="9" t="s">
        <v>25</v>
      </c>
      <c r="N297" s="9" t="s">
        <v>160</v>
      </c>
      <c r="O297" s="9">
        <v>8880</v>
      </c>
      <c r="P297" s="9" t="s">
        <v>161</v>
      </c>
      <c r="Q297" s="9" t="s">
        <v>289</v>
      </c>
      <c r="R297" s="9">
        <v>500</v>
      </c>
      <c r="S297" s="9" t="s">
        <v>44</v>
      </c>
      <c r="T297" s="9" t="s">
        <v>93</v>
      </c>
      <c r="U297" s="9" t="s">
        <v>45</v>
      </c>
      <c r="V297" s="9">
        <v>6</v>
      </c>
      <c r="W297" s="9">
        <v>6</v>
      </c>
      <c r="X297" s="9"/>
      <c r="Y297" s="9" t="s">
        <v>1324</v>
      </c>
      <c r="Z297" s="38" t="str">
        <f t="shared" si="13"/>
        <v>下基、禾坪下等各村脱贫户、三类人群住房加固、屋顶维修补漏约500平方米，墙体维修400平方米等。</v>
      </c>
      <c r="AA297" s="34">
        <v>16</v>
      </c>
      <c r="AB297" s="34">
        <v>68</v>
      </c>
      <c r="AC297" s="38" t="s">
        <v>164</v>
      </c>
      <c r="AD297" s="9" t="s">
        <v>46</v>
      </c>
      <c r="AE297" s="9" t="s">
        <v>1317</v>
      </c>
      <c r="AF297" s="9" t="s">
        <v>1325</v>
      </c>
      <c r="AG297" s="9"/>
    </row>
    <row r="298" s="23" customFormat="1" ht="87" spans="1:33">
      <c r="A298" s="29">
        <f>SUBTOTAL(103,$B$6:$B298)*1</f>
        <v>293</v>
      </c>
      <c r="B298" s="29" t="s">
        <v>153</v>
      </c>
      <c r="C298" s="9" t="s">
        <v>1326</v>
      </c>
      <c r="D298" s="9" t="s">
        <v>155</v>
      </c>
      <c r="E298" s="9" t="s">
        <v>156</v>
      </c>
      <c r="F298" s="9" t="s">
        <v>157</v>
      </c>
      <c r="G298" s="9" t="s">
        <v>116</v>
      </c>
      <c r="H298" s="9" t="s">
        <v>1327</v>
      </c>
      <c r="I298" s="9" t="s">
        <v>208</v>
      </c>
      <c r="J298" s="9" t="str">
        <f t="shared" si="12"/>
        <v>庄埠乡寨富村寨富村举口片区周边环境整治项目修复水沟500米及盖板，场地硬化500平方米，挡墙500立方米，来富桥桥面修复500平方米等。48</v>
      </c>
      <c r="K298" s="9" t="s">
        <v>1328</v>
      </c>
      <c r="L298" s="9" t="s">
        <v>172</v>
      </c>
      <c r="M298" s="9" t="s">
        <v>25</v>
      </c>
      <c r="N298" s="9" t="s">
        <v>160</v>
      </c>
      <c r="O298" s="9">
        <v>8880</v>
      </c>
      <c r="P298" s="9" t="s">
        <v>161</v>
      </c>
      <c r="Q298" s="9" t="s">
        <v>319</v>
      </c>
      <c r="R298" s="9">
        <v>4000</v>
      </c>
      <c r="S298" s="9" t="s">
        <v>50</v>
      </c>
      <c r="T298" s="9" t="s">
        <v>91</v>
      </c>
      <c r="U298" s="9" t="s">
        <v>51</v>
      </c>
      <c r="V298" s="9">
        <v>48</v>
      </c>
      <c r="W298" s="9">
        <v>48</v>
      </c>
      <c r="X298" s="9"/>
      <c r="Y298" s="9" t="s">
        <v>1329</v>
      </c>
      <c r="Z298" s="38" t="str">
        <f t="shared" si="13"/>
        <v>修复水沟500米及盖板，场地硬化500平方米，挡墙500立方米，来富桥桥面修复500平方米等。</v>
      </c>
      <c r="AA298" s="34">
        <v>376</v>
      </c>
      <c r="AB298" s="34">
        <v>1740</v>
      </c>
      <c r="AC298" s="38" t="s">
        <v>164</v>
      </c>
      <c r="AD298" s="9" t="s">
        <v>29</v>
      </c>
      <c r="AE298" s="9" t="s">
        <v>1317</v>
      </c>
      <c r="AF298" s="9" t="s">
        <v>1330</v>
      </c>
      <c r="AG298" s="9"/>
    </row>
    <row r="299" s="23" customFormat="1" ht="87" spans="1:33">
      <c r="A299" s="29">
        <f>SUBTOTAL(103,$B$6:$B299)*1</f>
        <v>294</v>
      </c>
      <c r="B299" s="29" t="s">
        <v>153</v>
      </c>
      <c r="C299" s="9" t="s">
        <v>1331</v>
      </c>
      <c r="D299" s="9" t="s">
        <v>155</v>
      </c>
      <c r="E299" s="9" t="s">
        <v>156</v>
      </c>
      <c r="F299" s="9" t="s">
        <v>157</v>
      </c>
      <c r="G299" s="9" t="s">
        <v>116</v>
      </c>
      <c r="H299" s="9" t="s">
        <v>1327</v>
      </c>
      <c r="I299" s="9" t="s">
        <v>208</v>
      </c>
      <c r="J299" s="9" t="str">
        <f t="shared" si="12"/>
        <v>庄埠乡寨富村寨富村山塘坪屋场环境整治建设项目修复路面约500平方米，修缮排污设施1000米，新建挡墙800立方米，农户养鸡棚100平方米等。32</v>
      </c>
      <c r="K299" s="9" t="s">
        <v>1332</v>
      </c>
      <c r="L299" s="9" t="s">
        <v>172</v>
      </c>
      <c r="M299" s="9" t="s">
        <v>25</v>
      </c>
      <c r="N299" s="9" t="s">
        <v>160</v>
      </c>
      <c r="O299" s="9">
        <v>8880</v>
      </c>
      <c r="P299" s="9" t="s">
        <v>161</v>
      </c>
      <c r="Q299" s="9" t="s">
        <v>319</v>
      </c>
      <c r="R299" s="9">
        <v>2500</v>
      </c>
      <c r="S299" s="9" t="s">
        <v>50</v>
      </c>
      <c r="T299" s="9" t="s">
        <v>91</v>
      </c>
      <c r="U299" s="9" t="s">
        <v>51</v>
      </c>
      <c r="V299" s="9">
        <v>32</v>
      </c>
      <c r="W299" s="9">
        <v>32</v>
      </c>
      <c r="X299" s="9"/>
      <c r="Y299" s="9" t="s">
        <v>1333</v>
      </c>
      <c r="Z299" s="38" t="str">
        <f t="shared" si="13"/>
        <v>修复路面约500平方米，修缮排污设施1000米，新建挡墙800立方米，农户养鸡棚100平方米等。</v>
      </c>
      <c r="AA299" s="34">
        <v>376</v>
      </c>
      <c r="AB299" s="34">
        <v>1740</v>
      </c>
      <c r="AC299" s="38" t="s">
        <v>164</v>
      </c>
      <c r="AD299" s="9" t="s">
        <v>29</v>
      </c>
      <c r="AE299" s="9" t="s">
        <v>1317</v>
      </c>
      <c r="AF299" s="9" t="s">
        <v>1330</v>
      </c>
      <c r="AG299" s="9"/>
    </row>
    <row r="300" s="23" customFormat="1" ht="87" spans="1:33">
      <c r="A300" s="29">
        <f>SUBTOTAL(103,$B$6:$B300)*1</f>
        <v>295</v>
      </c>
      <c r="B300" s="29" t="s">
        <v>153</v>
      </c>
      <c r="C300" s="9" t="s">
        <v>1334</v>
      </c>
      <c r="D300" s="9" t="s">
        <v>155</v>
      </c>
      <c r="E300" s="9" t="s">
        <v>156</v>
      </c>
      <c r="F300" s="9" t="s">
        <v>157</v>
      </c>
      <c r="G300" s="9" t="s">
        <v>116</v>
      </c>
      <c r="H300" s="9" t="s">
        <v>1327</v>
      </c>
      <c r="I300" s="9" t="s">
        <v>208</v>
      </c>
      <c r="J300" s="9" t="str">
        <f t="shared" si="12"/>
        <v>庄埠乡寨富村寨富村屋顶光伏电站建设项目新建屋顶光伏发电125千瓦。35</v>
      </c>
      <c r="K300" s="30" t="s">
        <v>1335</v>
      </c>
      <c r="L300" s="9" t="s">
        <v>172</v>
      </c>
      <c r="M300" s="9" t="s">
        <v>25</v>
      </c>
      <c r="N300" s="9" t="s">
        <v>160</v>
      </c>
      <c r="O300" s="9">
        <v>8880</v>
      </c>
      <c r="P300" s="9" t="s">
        <v>161</v>
      </c>
      <c r="Q300" s="9" t="s">
        <v>367</v>
      </c>
      <c r="R300" s="9">
        <v>125</v>
      </c>
      <c r="S300" s="9" t="s">
        <v>27</v>
      </c>
      <c r="T300" s="9" t="s">
        <v>85</v>
      </c>
      <c r="U300" s="9" t="s">
        <v>32</v>
      </c>
      <c r="V300" s="9">
        <v>35</v>
      </c>
      <c r="W300" s="9">
        <v>35</v>
      </c>
      <c r="X300" s="9"/>
      <c r="Y300" s="9" t="s">
        <v>1336</v>
      </c>
      <c r="Z300" s="38" t="str">
        <f t="shared" si="13"/>
        <v>新建屋顶光伏发电125千瓦。</v>
      </c>
      <c r="AA300" s="34">
        <v>116</v>
      </c>
      <c r="AB300" s="34">
        <v>522</v>
      </c>
      <c r="AC300" s="38" t="s">
        <v>164</v>
      </c>
      <c r="AD300" s="9" t="s">
        <v>33</v>
      </c>
      <c r="AE300" s="9" t="s">
        <v>1317</v>
      </c>
      <c r="AF300" s="9" t="s">
        <v>1330</v>
      </c>
      <c r="AG300" s="9"/>
    </row>
    <row r="301" s="23" customFormat="1" ht="87" spans="1:33">
      <c r="A301" s="29">
        <f>SUBTOTAL(103,$B$6:$B301)*1</f>
        <v>296</v>
      </c>
      <c r="B301" s="29" t="s">
        <v>153</v>
      </c>
      <c r="C301" s="9" t="s">
        <v>1337</v>
      </c>
      <c r="D301" s="9" t="s">
        <v>155</v>
      </c>
      <c r="E301" s="9" t="s">
        <v>156</v>
      </c>
      <c r="F301" s="9" t="s">
        <v>157</v>
      </c>
      <c r="G301" s="9" t="s">
        <v>116</v>
      </c>
      <c r="H301" s="9" t="s">
        <v>1327</v>
      </c>
      <c r="I301" s="9" t="s">
        <v>208</v>
      </c>
      <c r="J301" s="9" t="str">
        <f t="shared" si="12"/>
        <v>庄埠乡寨富村农机购置项目二购置小型插秧机2台，大型插秧机1台。15</v>
      </c>
      <c r="K301" s="30" t="s">
        <v>1338</v>
      </c>
      <c r="L301" s="9" t="s">
        <v>172</v>
      </c>
      <c r="M301" s="9" t="s">
        <v>25</v>
      </c>
      <c r="N301" s="9" t="s">
        <v>160</v>
      </c>
      <c r="O301" s="9">
        <v>8880</v>
      </c>
      <c r="P301" s="9" t="s">
        <v>161</v>
      </c>
      <c r="Q301" s="9" t="s">
        <v>197</v>
      </c>
      <c r="R301" s="9">
        <v>3</v>
      </c>
      <c r="S301" s="9" t="s">
        <v>27</v>
      </c>
      <c r="T301" s="9" t="s">
        <v>87</v>
      </c>
      <c r="U301" s="9" t="s">
        <v>36</v>
      </c>
      <c r="V301" s="9">
        <v>15</v>
      </c>
      <c r="W301" s="9">
        <v>15</v>
      </c>
      <c r="X301" s="9"/>
      <c r="Y301" s="9" t="s">
        <v>1339</v>
      </c>
      <c r="Z301" s="38" t="str">
        <f t="shared" si="13"/>
        <v>购置小型插秧机2台，大型插秧机1台。</v>
      </c>
      <c r="AA301" s="34">
        <v>25</v>
      </c>
      <c r="AB301" s="34">
        <v>155</v>
      </c>
      <c r="AC301" s="38" t="s">
        <v>164</v>
      </c>
      <c r="AD301" s="9" t="s">
        <v>29</v>
      </c>
      <c r="AE301" s="9" t="s">
        <v>1317</v>
      </c>
      <c r="AF301" s="9" t="s">
        <v>1330</v>
      </c>
      <c r="AG301" s="9"/>
    </row>
    <row r="302" s="23" customFormat="1" ht="121.8" spans="1:33">
      <c r="A302" s="29">
        <f>SUBTOTAL(103,$B$6:$B302)*1</f>
        <v>297</v>
      </c>
      <c r="B302" s="29" t="s">
        <v>153</v>
      </c>
      <c r="C302" s="9" t="s">
        <v>1340</v>
      </c>
      <c r="D302" s="9" t="s">
        <v>155</v>
      </c>
      <c r="E302" s="9" t="s">
        <v>156</v>
      </c>
      <c r="F302" s="9" t="s">
        <v>157</v>
      </c>
      <c r="G302" s="9" t="s">
        <v>116</v>
      </c>
      <c r="H302" s="9" t="s">
        <v>1327</v>
      </c>
      <c r="I302" s="9" t="s">
        <v>208</v>
      </c>
      <c r="J302" s="9" t="str">
        <f t="shared" si="12"/>
        <v>庄埠乡寨富村寨富村茶产业排灌站基础设施建设项目新建一座功率40千瓦抽水泵站，占地30平方米泵房，牵电线三箱四线电线500米，DN75PE管1700米，DN90PE管2000米，管道土方开挖、回填1500立方米及其他配套设施。30</v>
      </c>
      <c r="K302" s="9" t="s">
        <v>1341</v>
      </c>
      <c r="L302" s="9" t="s">
        <v>227</v>
      </c>
      <c r="M302" s="9" t="s">
        <v>67</v>
      </c>
      <c r="N302" s="9" t="s">
        <v>228</v>
      </c>
      <c r="O302" s="9">
        <v>307.875</v>
      </c>
      <c r="P302" s="9" t="s">
        <v>161</v>
      </c>
      <c r="Q302" s="9" t="s">
        <v>367</v>
      </c>
      <c r="R302" s="9">
        <v>40</v>
      </c>
      <c r="S302" s="9" t="s">
        <v>50</v>
      </c>
      <c r="T302" s="9" t="s">
        <v>90</v>
      </c>
      <c r="U302" s="9" t="s">
        <v>58</v>
      </c>
      <c r="V302" s="9">
        <v>30</v>
      </c>
      <c r="W302" s="9">
        <v>30</v>
      </c>
      <c r="X302" s="9"/>
      <c r="Y302" s="9" t="s">
        <v>1342</v>
      </c>
      <c r="Z302" s="38" t="str">
        <f t="shared" si="13"/>
        <v>新建一座功率40千瓦抽水泵站，占地30平方米泵房，牵电线三箱四线电线500米，DN75PE管1700米，DN90PE管2000米，管道土方开挖、回填1500立方米及其他配套设施。</v>
      </c>
      <c r="AA302" s="34">
        <v>50</v>
      </c>
      <c r="AB302" s="34">
        <v>213</v>
      </c>
      <c r="AC302" s="38" t="s">
        <v>164</v>
      </c>
      <c r="AD302" s="9" t="s">
        <v>29</v>
      </c>
      <c r="AE302" s="9" t="s">
        <v>1317</v>
      </c>
      <c r="AF302" s="9" t="s">
        <v>1330</v>
      </c>
      <c r="AG302" s="9"/>
    </row>
    <row r="303" s="23" customFormat="1" ht="121.8" spans="1:33">
      <c r="A303" s="29">
        <f>SUBTOTAL(103,$B$6:$B303)*1</f>
        <v>298</v>
      </c>
      <c r="B303" s="29" t="s">
        <v>153</v>
      </c>
      <c r="C303" s="9" t="s">
        <v>1343</v>
      </c>
      <c r="D303" s="9" t="s">
        <v>155</v>
      </c>
      <c r="E303" s="9" t="s">
        <v>185</v>
      </c>
      <c r="F303" s="9" t="s">
        <v>157</v>
      </c>
      <c r="G303" s="9" t="s">
        <v>116</v>
      </c>
      <c r="H303" s="9" t="s">
        <v>1327</v>
      </c>
      <c r="I303" s="9" t="s">
        <v>208</v>
      </c>
      <c r="J303" s="9" t="str">
        <f t="shared" si="12"/>
        <v>庄埠乡寨富村庄埠乡蔬菜农场项目安装27亩蔬菜大棚基地滴水设施，蔬菜基地水肥一体化设备设施一套；配套河里抽水排灌站整体系统一套；pE110管1000m；修复宽3.6m机耕道800m；修复30X40水渠500m等30</v>
      </c>
      <c r="K303" s="9" t="s">
        <v>1344</v>
      </c>
      <c r="L303" s="9" t="s">
        <v>168</v>
      </c>
      <c r="M303" s="9" t="s">
        <v>73</v>
      </c>
      <c r="N303" s="9" t="s">
        <v>160</v>
      </c>
      <c r="O303" s="9">
        <v>823</v>
      </c>
      <c r="P303" s="9" t="s">
        <v>161</v>
      </c>
      <c r="Q303" s="9" t="s">
        <v>201</v>
      </c>
      <c r="R303" s="9">
        <v>1100</v>
      </c>
      <c r="S303" s="9" t="s">
        <v>27</v>
      </c>
      <c r="T303" s="9" t="s">
        <v>85</v>
      </c>
      <c r="U303" s="9" t="s">
        <v>43</v>
      </c>
      <c r="V303" s="9">
        <v>30</v>
      </c>
      <c r="W303" s="9">
        <v>30</v>
      </c>
      <c r="X303" s="9"/>
      <c r="Y303" s="9" t="s">
        <v>1345</v>
      </c>
      <c r="Z303" s="38" t="str">
        <f t="shared" si="13"/>
        <v>安装27亩蔬菜大棚基地滴水设施，蔬菜基地水肥一体化设备设施一套；配套河里抽水排灌站整体系统一套；pE110管1000m；修复宽3.6m机耕道800m；修复30X40水渠500m等</v>
      </c>
      <c r="AA303" s="34">
        <v>67</v>
      </c>
      <c r="AB303" s="34">
        <v>238</v>
      </c>
      <c r="AC303" s="38" t="s">
        <v>164</v>
      </c>
      <c r="AD303" s="9" t="s">
        <v>29</v>
      </c>
      <c r="AE303" s="9" t="s">
        <v>1317</v>
      </c>
      <c r="AF303" s="9" t="s">
        <v>1330</v>
      </c>
      <c r="AG303" s="9"/>
    </row>
    <row r="304" s="23" customFormat="1" ht="104.4" spans="1:33">
      <c r="A304" s="29">
        <f>SUBTOTAL(103,$B$6:$B304)*1</f>
        <v>299</v>
      </c>
      <c r="B304" s="29" t="s">
        <v>153</v>
      </c>
      <c r="C304" s="9" t="s">
        <v>1346</v>
      </c>
      <c r="D304" s="9" t="s">
        <v>155</v>
      </c>
      <c r="E304" s="9" t="s">
        <v>156</v>
      </c>
      <c r="F304" s="9" t="s">
        <v>157</v>
      </c>
      <c r="G304" s="9" t="s">
        <v>116</v>
      </c>
      <c r="H304" s="9" t="s">
        <v>1347</v>
      </c>
      <c r="I304" s="9" t="s">
        <v>195</v>
      </c>
      <c r="J304" s="9" t="str">
        <f t="shared" si="12"/>
        <v>庄埠乡庄埠村新屋口周边环境整治及基础设施项目片石挡墙300立方米，砖砌挡墙80立方米，场地硬化600平方米,排水沟200米，排污管道500米，场地覆土200平方米，清杂约600平方米等。26</v>
      </c>
      <c r="K304" s="9" t="s">
        <v>1348</v>
      </c>
      <c r="L304" s="9" t="s">
        <v>168</v>
      </c>
      <c r="M304" s="9" t="s">
        <v>63</v>
      </c>
      <c r="N304" s="9" t="s">
        <v>160</v>
      </c>
      <c r="O304" s="9">
        <v>8082</v>
      </c>
      <c r="P304" s="9" t="s">
        <v>161</v>
      </c>
      <c r="Q304" s="9" t="s">
        <v>319</v>
      </c>
      <c r="R304" s="9">
        <v>500</v>
      </c>
      <c r="S304" s="9" t="s">
        <v>50</v>
      </c>
      <c r="T304" s="9" t="s">
        <v>91</v>
      </c>
      <c r="U304" s="9" t="s">
        <v>51</v>
      </c>
      <c r="V304" s="9">
        <v>26</v>
      </c>
      <c r="W304" s="9">
        <v>26</v>
      </c>
      <c r="X304" s="9"/>
      <c r="Y304" s="9" t="s">
        <v>1349</v>
      </c>
      <c r="Z304" s="38" t="str">
        <f t="shared" si="13"/>
        <v>片石挡墙300立方米，砖砌挡墙80立方米，场地硬化600平方米,排水沟200米，排污管道500米，场地覆土200平方米，清杂约600平方米等。</v>
      </c>
      <c r="AA304" s="34">
        <v>302</v>
      </c>
      <c r="AB304" s="34">
        <v>1325</v>
      </c>
      <c r="AC304" s="38" t="s">
        <v>164</v>
      </c>
      <c r="AD304" s="9" t="s">
        <v>29</v>
      </c>
      <c r="AE304" s="9" t="s">
        <v>1317</v>
      </c>
      <c r="AF304" s="9" t="s">
        <v>1350</v>
      </c>
      <c r="AG304" s="9"/>
    </row>
    <row r="305" s="23" customFormat="1" ht="87" spans="1:33">
      <c r="A305" s="29">
        <f>SUBTOTAL(103,$B$6:$B305)*1</f>
        <v>300</v>
      </c>
      <c r="B305" s="29" t="s">
        <v>153</v>
      </c>
      <c r="C305" s="9" t="s">
        <v>1351</v>
      </c>
      <c r="D305" s="9" t="s">
        <v>155</v>
      </c>
      <c r="E305" s="9" t="s">
        <v>156</v>
      </c>
      <c r="F305" s="9" t="s">
        <v>157</v>
      </c>
      <c r="G305" s="9" t="s">
        <v>116</v>
      </c>
      <c r="H305" s="9" t="s">
        <v>1347</v>
      </c>
      <c r="I305" s="9" t="s">
        <v>195</v>
      </c>
      <c r="J305" s="9" t="str">
        <f t="shared" si="12"/>
        <v>庄埠乡庄埠村岗塘背周边环境整治项目场地硬化400平方米,水沟300米，污水管道400米，入户便道200米土地平整约1000平方米等。21</v>
      </c>
      <c r="K305" s="9" t="s">
        <v>1352</v>
      </c>
      <c r="L305" s="9" t="s">
        <v>159</v>
      </c>
      <c r="M305" s="9" t="s">
        <v>69</v>
      </c>
      <c r="N305" s="9" t="s">
        <v>160</v>
      </c>
      <c r="O305" s="9">
        <v>3312</v>
      </c>
      <c r="P305" s="9" t="s">
        <v>161</v>
      </c>
      <c r="Q305" s="9" t="s">
        <v>319</v>
      </c>
      <c r="R305" s="9">
        <v>400</v>
      </c>
      <c r="S305" s="9" t="s">
        <v>50</v>
      </c>
      <c r="T305" s="9" t="s">
        <v>91</v>
      </c>
      <c r="U305" s="9" t="s">
        <v>51</v>
      </c>
      <c r="V305" s="9">
        <v>21</v>
      </c>
      <c r="W305" s="9">
        <v>21</v>
      </c>
      <c r="X305" s="9"/>
      <c r="Y305" s="9" t="s">
        <v>1353</v>
      </c>
      <c r="Z305" s="38" t="str">
        <f t="shared" si="13"/>
        <v>场地硬化400平方米,水沟300米，污水管道400米，入户便道200米土地平整约1000平方米等。</v>
      </c>
      <c r="AA305" s="34">
        <v>258</v>
      </c>
      <c r="AB305" s="34">
        <v>985</v>
      </c>
      <c r="AC305" s="38" t="s">
        <v>164</v>
      </c>
      <c r="AD305" s="9" t="s">
        <v>29</v>
      </c>
      <c r="AE305" s="9" t="s">
        <v>1317</v>
      </c>
      <c r="AF305" s="9" t="s">
        <v>1350</v>
      </c>
      <c r="AG305" s="9"/>
    </row>
    <row r="306" s="23" customFormat="1" ht="139.2" spans="1:33">
      <c r="A306" s="29">
        <f>SUBTOTAL(103,$B$6:$B306)*1</f>
        <v>301</v>
      </c>
      <c r="B306" s="29" t="s">
        <v>153</v>
      </c>
      <c r="C306" s="9" t="s">
        <v>1354</v>
      </c>
      <c r="D306" s="9" t="s">
        <v>155</v>
      </c>
      <c r="E306" s="9" t="s">
        <v>156</v>
      </c>
      <c r="F306" s="9" t="s">
        <v>157</v>
      </c>
      <c r="G306" s="9" t="s">
        <v>116</v>
      </c>
      <c r="H306" s="9" t="s">
        <v>1347</v>
      </c>
      <c r="I306" s="9" t="s">
        <v>195</v>
      </c>
      <c r="J306" s="9" t="str">
        <f t="shared" si="12"/>
        <v>庄埠乡庄埠村烤烟房及配套基础设施建设项目新建烤烟房2座及对28座烤烟房1120平米进行改造，包括更换电线1300米，电缆400米，工字墙担40套，漏保30个，购买生物燃料机、安装烤房门，熔炉，支架热镀管400根、搭建雨棚、墙体修缮加固等。32</v>
      </c>
      <c r="K306" s="30" t="s">
        <v>1355</v>
      </c>
      <c r="L306" s="9" t="s">
        <v>172</v>
      </c>
      <c r="M306" s="9" t="s">
        <v>25</v>
      </c>
      <c r="N306" s="9" t="s">
        <v>160</v>
      </c>
      <c r="O306" s="9">
        <v>8880</v>
      </c>
      <c r="P306" s="9" t="s">
        <v>161</v>
      </c>
      <c r="Q306" s="9" t="s">
        <v>319</v>
      </c>
      <c r="R306" s="9">
        <v>1120</v>
      </c>
      <c r="S306" s="9" t="s">
        <v>27</v>
      </c>
      <c r="T306" s="9" t="s">
        <v>86</v>
      </c>
      <c r="U306" s="9" t="s">
        <v>34</v>
      </c>
      <c r="V306" s="9">
        <v>32</v>
      </c>
      <c r="W306" s="9">
        <v>32</v>
      </c>
      <c r="X306" s="9"/>
      <c r="Y306" s="9" t="s">
        <v>1356</v>
      </c>
      <c r="Z306" s="38" t="str">
        <f t="shared" si="13"/>
        <v>新建烤烟房2座及对28座烤烟房1120平米进行改造，包括更换电线1300米，电缆400米，工字墙担40套，漏保30个，购买生物燃料机、安装烤房门，熔炉，支架热镀管400根、搭建雨棚、墙体修缮加固等。</v>
      </c>
      <c r="AA306" s="34">
        <v>23</v>
      </c>
      <c r="AB306" s="34">
        <v>135</v>
      </c>
      <c r="AC306" s="38" t="s">
        <v>164</v>
      </c>
      <c r="AD306" s="9" t="s">
        <v>29</v>
      </c>
      <c r="AE306" s="9" t="s">
        <v>1317</v>
      </c>
      <c r="AF306" s="9" t="s">
        <v>1350</v>
      </c>
      <c r="AG306" s="9"/>
    </row>
    <row r="307" s="23" customFormat="1" ht="104.4" spans="1:33">
      <c r="A307" s="29">
        <f>SUBTOTAL(103,$B$6:$B307)*1</f>
        <v>302</v>
      </c>
      <c r="B307" s="29" t="s">
        <v>153</v>
      </c>
      <c r="C307" s="9" t="s">
        <v>1357</v>
      </c>
      <c r="D307" s="9" t="s">
        <v>155</v>
      </c>
      <c r="E307" s="9" t="s">
        <v>156</v>
      </c>
      <c r="F307" s="9" t="s">
        <v>157</v>
      </c>
      <c r="G307" s="9" t="s">
        <v>116</v>
      </c>
      <c r="H307" s="9" t="s">
        <v>1347</v>
      </c>
      <c r="I307" s="9" t="s">
        <v>195</v>
      </c>
      <c r="J307" s="9" t="str">
        <f t="shared" si="12"/>
        <v>庄埠乡庄埠村农机购置项目一购置小型插秧机5台，大型插秧机1台及稻谷烘干机1台、碾米机1台、大米真空包装机1台、大米色选机1台等设备采购。47</v>
      </c>
      <c r="K307" s="9" t="s">
        <v>1358</v>
      </c>
      <c r="L307" s="9" t="s">
        <v>168</v>
      </c>
      <c r="M307" s="9" t="s">
        <v>63</v>
      </c>
      <c r="N307" s="9" t="s">
        <v>160</v>
      </c>
      <c r="O307" s="9">
        <v>8082</v>
      </c>
      <c r="P307" s="9" t="s">
        <v>161</v>
      </c>
      <c r="Q307" s="9" t="s">
        <v>197</v>
      </c>
      <c r="R307" s="9">
        <v>11</v>
      </c>
      <c r="S307" s="9" t="s">
        <v>27</v>
      </c>
      <c r="T307" s="9" t="s">
        <v>87</v>
      </c>
      <c r="U307" s="9" t="s">
        <v>36</v>
      </c>
      <c r="V307" s="9">
        <v>47</v>
      </c>
      <c r="W307" s="9">
        <v>47</v>
      </c>
      <c r="X307" s="9"/>
      <c r="Y307" s="9" t="s">
        <v>1359</v>
      </c>
      <c r="Z307" s="38" t="str">
        <f t="shared" si="13"/>
        <v>购置小型插秧机5台，大型插秧机1台及稻谷烘干机1台、碾米机1台、大米真空包装机1台、大米色选机1台等设备采购。</v>
      </c>
      <c r="AA307" s="34">
        <v>23</v>
      </c>
      <c r="AB307" s="34">
        <v>135</v>
      </c>
      <c r="AC307" s="38" t="s">
        <v>164</v>
      </c>
      <c r="AD307" s="9" t="s">
        <v>29</v>
      </c>
      <c r="AE307" s="9" t="s">
        <v>1317</v>
      </c>
      <c r="AF307" s="9" t="s">
        <v>1350</v>
      </c>
      <c r="AG307" s="9"/>
    </row>
    <row r="308" s="23" customFormat="1" ht="69.6" spans="1:33">
      <c r="A308" s="29">
        <f>SUBTOTAL(103,$B$6:$B308)*1</f>
        <v>303</v>
      </c>
      <c r="B308" s="29" t="s">
        <v>153</v>
      </c>
      <c r="C308" s="9" t="s">
        <v>1360</v>
      </c>
      <c r="D308" s="9" t="s">
        <v>155</v>
      </c>
      <c r="E308" s="9" t="s">
        <v>156</v>
      </c>
      <c r="F308" s="9" t="s">
        <v>157</v>
      </c>
      <c r="G308" s="9" t="s">
        <v>116</v>
      </c>
      <c r="H308" s="9" t="s">
        <v>1347</v>
      </c>
      <c r="I308" s="9" t="s">
        <v>195</v>
      </c>
      <c r="J308" s="9" t="str">
        <f t="shared" si="12"/>
        <v>庄埠乡庄埠村肉牛产业基地产业路建设项目新建肉牛基地产业碎石路及拓宽长1000米、宽3.5米、厚0.18米等。22</v>
      </c>
      <c r="K308" s="9" t="s">
        <v>1361</v>
      </c>
      <c r="L308" s="9" t="s">
        <v>172</v>
      </c>
      <c r="M308" s="9" t="s">
        <v>288</v>
      </c>
      <c r="N308" s="9" t="s">
        <v>160</v>
      </c>
      <c r="O308" s="9">
        <v>433</v>
      </c>
      <c r="P308" s="9" t="s">
        <v>161</v>
      </c>
      <c r="Q308" s="9" t="s">
        <v>546</v>
      </c>
      <c r="R308" s="9">
        <v>1</v>
      </c>
      <c r="S308" s="9" t="s">
        <v>50</v>
      </c>
      <c r="T308" s="9" t="s">
        <v>90</v>
      </c>
      <c r="U308" s="9" t="s">
        <v>30</v>
      </c>
      <c r="V308" s="9">
        <v>22</v>
      </c>
      <c r="W308" s="9">
        <v>22</v>
      </c>
      <c r="X308" s="9"/>
      <c r="Y308" s="9" t="s">
        <v>1362</v>
      </c>
      <c r="Z308" s="38" t="str">
        <f t="shared" si="13"/>
        <v>新建肉牛基地产业碎石路及拓宽长1000米、宽3.5米、厚0.18米等。</v>
      </c>
      <c r="AA308" s="34">
        <v>35</v>
      </c>
      <c r="AB308" s="34">
        <v>135</v>
      </c>
      <c r="AC308" s="38" t="s">
        <v>164</v>
      </c>
      <c r="AD308" s="9" t="s">
        <v>29</v>
      </c>
      <c r="AE308" s="9" t="s">
        <v>1317</v>
      </c>
      <c r="AF308" s="9" t="s">
        <v>1350</v>
      </c>
      <c r="AG308" s="9"/>
    </row>
    <row r="309" s="23" customFormat="1" ht="87" spans="1:33">
      <c r="A309" s="29">
        <f>SUBTOTAL(103,$B$6:$B309)*1</f>
        <v>304</v>
      </c>
      <c r="B309" s="29" t="s">
        <v>153</v>
      </c>
      <c r="C309" s="9" t="s">
        <v>1363</v>
      </c>
      <c r="D309" s="9" t="s">
        <v>155</v>
      </c>
      <c r="E309" s="9" t="s">
        <v>156</v>
      </c>
      <c r="F309" s="9" t="s">
        <v>157</v>
      </c>
      <c r="G309" s="9" t="s">
        <v>116</v>
      </c>
      <c r="H309" s="9" t="s">
        <v>1347</v>
      </c>
      <c r="I309" s="9" t="s">
        <v>195</v>
      </c>
      <c r="J309" s="9" t="str">
        <f t="shared" si="12"/>
        <v>庄埠乡庄埠村收割机购置项目购置全喂入联合收割机2台及配件等设备采购。28.33</v>
      </c>
      <c r="K309" s="9" t="s">
        <v>1364</v>
      </c>
      <c r="L309" s="9" t="s">
        <v>188</v>
      </c>
      <c r="M309" s="9" t="s">
        <v>77</v>
      </c>
      <c r="N309" s="9" t="s">
        <v>160</v>
      </c>
      <c r="O309" s="9">
        <v>830.33</v>
      </c>
      <c r="P309" s="9" t="s">
        <v>161</v>
      </c>
      <c r="Q309" s="9" t="s">
        <v>197</v>
      </c>
      <c r="R309" s="9">
        <v>2</v>
      </c>
      <c r="S309" s="9" t="s">
        <v>27</v>
      </c>
      <c r="T309" s="9" t="s">
        <v>87</v>
      </c>
      <c r="U309" s="9" t="s">
        <v>36</v>
      </c>
      <c r="V309" s="9">
        <v>28.33</v>
      </c>
      <c r="W309" s="9">
        <v>28.33</v>
      </c>
      <c r="X309" s="9"/>
      <c r="Y309" s="9" t="s">
        <v>1365</v>
      </c>
      <c r="Z309" s="38" t="str">
        <f t="shared" si="13"/>
        <v>购置全喂入联合收割机2台及配件等设备采购。</v>
      </c>
      <c r="AA309" s="34">
        <v>13</v>
      </c>
      <c r="AB309" s="34">
        <v>56</v>
      </c>
      <c r="AC309" s="38" t="s">
        <v>164</v>
      </c>
      <c r="AD309" s="9" t="s">
        <v>29</v>
      </c>
      <c r="AE309" s="9" t="s">
        <v>1317</v>
      </c>
      <c r="AF309" s="9" t="s">
        <v>1350</v>
      </c>
      <c r="AG309" s="9"/>
    </row>
    <row r="310" s="23" customFormat="1" ht="208.8" spans="1:33">
      <c r="A310" s="29">
        <f>SUBTOTAL(103,$B$6:$B310)*1</f>
        <v>305</v>
      </c>
      <c r="B310" s="29" t="s">
        <v>153</v>
      </c>
      <c r="C310" s="9" t="s">
        <v>1366</v>
      </c>
      <c r="D310" s="9" t="s">
        <v>155</v>
      </c>
      <c r="E310" s="9" t="s">
        <v>185</v>
      </c>
      <c r="F310" s="9" t="s">
        <v>157</v>
      </c>
      <c r="G310" s="9" t="s">
        <v>116</v>
      </c>
      <c r="H310" s="9" t="s">
        <v>1347</v>
      </c>
      <c r="I310" s="9" t="s">
        <v>195</v>
      </c>
      <c r="J310" s="9" t="str">
        <f t="shared" si="12"/>
        <v>庄埠乡庄埠村肉牛产业基地项目新建牛舍7000平方米，配套建设环保、生产管理仓储附属用房900平方米，水沟3000米，土地平整4200平方米，道路硬化1000米，;新建沼气池1座，污粪沉淀池1座，消毒池2座，氧化塘1座等。（寨富村出资50万元、庄埠村出资40万元、下基村出资40万元、禾坪下出资40万元、正坑村出资40万元、樟坑村出资40万元。）250</v>
      </c>
      <c r="K310" s="9" t="s">
        <v>1367</v>
      </c>
      <c r="L310" s="9" t="s">
        <v>188</v>
      </c>
      <c r="M310" s="9" t="s">
        <v>75</v>
      </c>
      <c r="N310" s="9" t="s">
        <v>160</v>
      </c>
      <c r="O310" s="9">
        <v>1579.04</v>
      </c>
      <c r="P310" s="9" t="s">
        <v>161</v>
      </c>
      <c r="Q310" s="9" t="s">
        <v>319</v>
      </c>
      <c r="R310" s="9">
        <v>5000</v>
      </c>
      <c r="S310" s="9" t="s">
        <v>27</v>
      </c>
      <c r="T310" s="9" t="s">
        <v>85</v>
      </c>
      <c r="U310" s="9" t="s">
        <v>41</v>
      </c>
      <c r="V310" s="9">
        <v>250</v>
      </c>
      <c r="W310" s="9">
        <v>250</v>
      </c>
      <c r="X310" s="9"/>
      <c r="Y310" s="9" t="s">
        <v>1368</v>
      </c>
      <c r="Z310" s="38" t="str">
        <f t="shared" si="13"/>
        <v>新建牛舍7000平方米，配套建设环保、生产管理仓储附属用房900平方米，水沟3000米，土地平整4200平方米，道路硬化1000米，;新建沼气池1座，污粪沉淀池1座，消毒池2座，氧化塘1座等。（寨富村出资50万元、庄埠村出资40万元、下基村出资40万元、禾坪下出资40万元、正坑村出资40万元、樟坑村出资40万元。）</v>
      </c>
      <c r="AA310" s="34">
        <v>32</v>
      </c>
      <c r="AB310" s="34">
        <v>135</v>
      </c>
      <c r="AC310" s="38" t="s">
        <v>164</v>
      </c>
      <c r="AD310" s="9" t="s">
        <v>29</v>
      </c>
      <c r="AE310" s="9" t="s">
        <v>1317</v>
      </c>
      <c r="AF310" s="9" t="s">
        <v>1350</v>
      </c>
      <c r="AG310" s="9"/>
    </row>
    <row r="311" s="23" customFormat="1" ht="208.8" spans="1:33">
      <c r="A311" s="29">
        <f>SUBTOTAL(103,$B$6:$B311)*1</f>
        <v>306</v>
      </c>
      <c r="B311" s="29" t="s">
        <v>153</v>
      </c>
      <c r="C311" s="9" t="s">
        <v>1369</v>
      </c>
      <c r="D311" s="9" t="s">
        <v>155</v>
      </c>
      <c r="E311" s="9" t="s">
        <v>156</v>
      </c>
      <c r="F311" s="9" t="s">
        <v>157</v>
      </c>
      <c r="G311" s="9" t="s">
        <v>116</v>
      </c>
      <c r="H311" s="9" t="s">
        <v>1370</v>
      </c>
      <c r="I311" s="9"/>
      <c r="J311" s="9" t="str">
        <f t="shared" si="12"/>
        <v>庄埠乡庄埠村、下基村、寨富村、禾坪下村、樟坑村、正坑村庄埠村等各村农田复耕项目庄埠村撂荒地开垦复耕250亩，下基村撂荒地开垦复耕160亩，寨富村撂荒地开垦复耕180亩，禾坪下村撂荒地开垦复耕150亩，樟坑村撂荒地开垦复耕100亩，正坑村撂荒地开垦复耕300亩。19.1</v>
      </c>
      <c r="K311" s="9" t="s">
        <v>1371</v>
      </c>
      <c r="L311" s="9" t="s">
        <v>159</v>
      </c>
      <c r="M311" s="9" t="s">
        <v>69</v>
      </c>
      <c r="N311" s="9" t="s">
        <v>160</v>
      </c>
      <c r="O311" s="9">
        <v>3312</v>
      </c>
      <c r="P311" s="9" t="s">
        <v>161</v>
      </c>
      <c r="Q311" s="9" t="s">
        <v>222</v>
      </c>
      <c r="R311" s="9">
        <v>1140</v>
      </c>
      <c r="S311" s="9" t="s">
        <v>27</v>
      </c>
      <c r="T311" s="9" t="s">
        <v>85</v>
      </c>
      <c r="U311" s="9" t="s">
        <v>43</v>
      </c>
      <c r="V311" s="9">
        <v>19.1</v>
      </c>
      <c r="W311" s="9">
        <v>19.1</v>
      </c>
      <c r="X311" s="9"/>
      <c r="Y311" s="9" t="s">
        <v>1372</v>
      </c>
      <c r="Z311" s="38" t="str">
        <f t="shared" ref="Z311:Z330" si="14">K311</f>
        <v>庄埠村撂荒地开垦复耕250亩，下基村撂荒地开垦复耕160亩，寨富村撂荒地开垦复耕180亩，禾坪下村撂荒地开垦复耕150亩，樟坑村撂荒地开垦复耕100亩，正坑村撂荒地开垦复耕300亩。</v>
      </c>
      <c r="AA311" s="34">
        <v>56</v>
      </c>
      <c r="AB311" s="34">
        <v>241</v>
      </c>
      <c r="AC311" s="38" t="s">
        <v>164</v>
      </c>
      <c r="AD311" s="9" t="s">
        <v>29</v>
      </c>
      <c r="AE311" s="9" t="s">
        <v>1317</v>
      </c>
      <c r="AF311" s="9" t="s">
        <v>1350</v>
      </c>
      <c r="AG311" s="9"/>
    </row>
    <row r="312" s="23" customFormat="1" ht="69.6" spans="1:33">
      <c r="A312" s="29">
        <f>SUBTOTAL(103,$B$6:$B312)*1</f>
        <v>307</v>
      </c>
      <c r="B312" s="29" t="s">
        <v>153</v>
      </c>
      <c r="C312" s="9" t="s">
        <v>1373</v>
      </c>
      <c r="D312" s="9" t="s">
        <v>155</v>
      </c>
      <c r="E312" s="9" t="s">
        <v>156</v>
      </c>
      <c r="F312" s="9" t="s">
        <v>157</v>
      </c>
      <c r="G312" s="9" t="s">
        <v>117</v>
      </c>
      <c r="H312" s="9" t="s">
        <v>1374</v>
      </c>
      <c r="I312" s="9" t="s">
        <v>208</v>
      </c>
      <c r="J312" s="9" t="str">
        <f t="shared" si="12"/>
        <v>庄口镇白沙村白沙桥头人居环境整治项目桥头新建安全防护挡墙建设300米，添置大垃圾桶18个；10</v>
      </c>
      <c r="K312" s="9" t="s">
        <v>1375</v>
      </c>
      <c r="L312" s="4" t="s">
        <v>168</v>
      </c>
      <c r="M312" s="4" t="s">
        <v>63</v>
      </c>
      <c r="N312" s="4" t="s">
        <v>160</v>
      </c>
      <c r="O312" s="4">
        <v>8082</v>
      </c>
      <c r="P312" s="9" t="s">
        <v>161</v>
      </c>
      <c r="Q312" s="9" t="s">
        <v>201</v>
      </c>
      <c r="R312" s="9">
        <v>150</v>
      </c>
      <c r="S312" s="9" t="s">
        <v>50</v>
      </c>
      <c r="T312" s="9" t="s">
        <v>91</v>
      </c>
      <c r="U312" s="9" t="s">
        <v>51</v>
      </c>
      <c r="V312" s="9">
        <v>10</v>
      </c>
      <c r="W312" s="9">
        <v>10</v>
      </c>
      <c r="X312" s="9"/>
      <c r="Y312" s="9" t="s">
        <v>1376</v>
      </c>
      <c r="Z312" s="38" t="str">
        <f t="shared" si="14"/>
        <v>桥头新建安全防护挡墙建设300米，添置大垃圾桶18个；</v>
      </c>
      <c r="AA312" s="34">
        <v>215</v>
      </c>
      <c r="AB312" s="34">
        <v>1150</v>
      </c>
      <c r="AC312" s="38" t="s">
        <v>164</v>
      </c>
      <c r="AD312" s="9" t="s">
        <v>29</v>
      </c>
      <c r="AE312" s="9" t="s">
        <v>1377</v>
      </c>
      <c r="AF312" s="9" t="s">
        <v>1377</v>
      </c>
      <c r="AG312" s="9"/>
    </row>
    <row r="313" s="23" customFormat="1" ht="104.4" spans="1:33">
      <c r="A313" s="29">
        <f>SUBTOTAL(103,$B$6:$B313)*1</f>
        <v>308</v>
      </c>
      <c r="B313" s="29" t="s">
        <v>153</v>
      </c>
      <c r="C313" s="9" t="s">
        <v>1378</v>
      </c>
      <c r="D313" s="9" t="s">
        <v>155</v>
      </c>
      <c r="E313" s="9" t="s">
        <v>185</v>
      </c>
      <c r="F313" s="9" t="s">
        <v>157</v>
      </c>
      <c r="G313" s="9" t="s">
        <v>117</v>
      </c>
      <c r="H313" s="9" t="s">
        <v>1379</v>
      </c>
      <c r="I313" s="9" t="s">
        <v>246</v>
      </c>
      <c r="J313" s="9" t="str">
        <f t="shared" si="12"/>
        <v>庄口镇大陂村鸵鸟养殖基地建设项目新建商品鸵鸟养殖区1000平方米等。40</v>
      </c>
      <c r="K313" s="9" t="s">
        <v>1380</v>
      </c>
      <c r="L313" s="9" t="s">
        <v>159</v>
      </c>
      <c r="M313" s="9" t="s">
        <v>69</v>
      </c>
      <c r="N313" s="9" t="s">
        <v>160</v>
      </c>
      <c r="O313" s="9">
        <v>3312</v>
      </c>
      <c r="P313" s="9" t="s">
        <v>161</v>
      </c>
      <c r="Q313" s="9" t="s">
        <v>319</v>
      </c>
      <c r="R313" s="9">
        <v>1000</v>
      </c>
      <c r="S313" s="9" t="s">
        <v>27</v>
      </c>
      <c r="T313" s="9" t="s">
        <v>85</v>
      </c>
      <c r="U313" s="9" t="s">
        <v>41</v>
      </c>
      <c r="V313" s="9">
        <v>40</v>
      </c>
      <c r="W313" s="9">
        <v>40</v>
      </c>
      <c r="X313" s="9"/>
      <c r="Y313" s="9" t="s">
        <v>1381</v>
      </c>
      <c r="Z313" s="38" t="str">
        <f t="shared" si="14"/>
        <v>新建商品鸵鸟养殖区1000平方米等。</v>
      </c>
      <c r="AA313" s="34">
        <v>28</v>
      </c>
      <c r="AB313" s="34">
        <v>126</v>
      </c>
      <c r="AC313" s="38" t="s">
        <v>164</v>
      </c>
      <c r="AD313" s="9" t="s">
        <v>29</v>
      </c>
      <c r="AE313" s="9" t="s">
        <v>1382</v>
      </c>
      <c r="AF313" s="9" t="s">
        <v>1383</v>
      </c>
      <c r="AG313" s="9"/>
    </row>
    <row r="314" s="23" customFormat="1" ht="104.4" spans="1:33">
      <c r="A314" s="29">
        <f>SUBTOTAL(103,$B$6:$B314)*1</f>
        <v>309</v>
      </c>
      <c r="B314" s="29" t="s">
        <v>153</v>
      </c>
      <c r="C314" s="9" t="s">
        <v>1384</v>
      </c>
      <c r="D314" s="9" t="s">
        <v>155</v>
      </c>
      <c r="E314" s="9" t="s">
        <v>185</v>
      </c>
      <c r="F314" s="9" t="s">
        <v>157</v>
      </c>
      <c r="G314" s="9" t="s">
        <v>117</v>
      </c>
      <c r="H314" s="9" t="s">
        <v>1379</v>
      </c>
      <c r="I314" s="9" t="s">
        <v>246</v>
      </c>
      <c r="J314" s="9" t="str">
        <f t="shared" si="12"/>
        <v>庄口镇大陂村鸵鸟养殖基地配套设施建设新建鸵鸟孵化室50平方米，鸵鸟育雏室400平方米，种鸟养殖区200平方米，草料间80平方米等。40</v>
      </c>
      <c r="K314" s="9" t="s">
        <v>1385</v>
      </c>
      <c r="L314" s="9" t="s">
        <v>188</v>
      </c>
      <c r="M314" s="9" t="s">
        <v>75</v>
      </c>
      <c r="N314" s="9" t="s">
        <v>160</v>
      </c>
      <c r="O314" s="9">
        <v>1579.04</v>
      </c>
      <c r="P314" s="9" t="s">
        <v>161</v>
      </c>
      <c r="Q314" s="9" t="s">
        <v>319</v>
      </c>
      <c r="R314" s="9">
        <f>50+400+200+80</f>
        <v>730</v>
      </c>
      <c r="S314" s="9" t="s">
        <v>27</v>
      </c>
      <c r="T314" s="9" t="s">
        <v>85</v>
      </c>
      <c r="U314" s="9" t="s">
        <v>41</v>
      </c>
      <c r="V314" s="9">
        <v>40</v>
      </c>
      <c r="W314" s="9">
        <v>40</v>
      </c>
      <c r="X314" s="9"/>
      <c r="Y314" s="9" t="s">
        <v>1381</v>
      </c>
      <c r="Z314" s="38" t="str">
        <f t="shared" si="14"/>
        <v>新建鸵鸟孵化室50平方米，鸵鸟育雏室400平方米，种鸟养殖区200平方米，草料间80平方米等。</v>
      </c>
      <c r="AA314" s="34">
        <v>28</v>
      </c>
      <c r="AB314" s="34">
        <v>126</v>
      </c>
      <c r="AC314" s="38" t="s">
        <v>164</v>
      </c>
      <c r="AD314" s="9" t="s">
        <v>29</v>
      </c>
      <c r="AE314" s="9" t="s">
        <v>1382</v>
      </c>
      <c r="AF314" s="9" t="s">
        <v>1383</v>
      </c>
      <c r="AG314" s="9"/>
    </row>
    <row r="315" s="23" customFormat="1" ht="121.8" spans="1:33">
      <c r="A315" s="29">
        <f>SUBTOTAL(103,$B$6:$B315)*1</f>
        <v>310</v>
      </c>
      <c r="B315" s="29" t="s">
        <v>153</v>
      </c>
      <c r="C315" s="9" t="s">
        <v>1386</v>
      </c>
      <c r="D315" s="9" t="s">
        <v>176</v>
      </c>
      <c r="E315" s="9" t="s">
        <v>156</v>
      </c>
      <c r="F315" s="9" t="s">
        <v>157</v>
      </c>
      <c r="G315" s="9" t="s">
        <v>117</v>
      </c>
      <c r="H315" s="9" t="s">
        <v>1387</v>
      </c>
      <c r="I315" s="9" t="s">
        <v>208</v>
      </c>
      <c r="J315" s="9" t="str">
        <f t="shared" si="12"/>
        <v>庄口镇大排村蔬菜产业发展项目100亩蔬菜基地新建产业道路长20米，宽8米，维修水陂长15米、宽6米、高3米；蔬菜基地灌溉坝体漏水维修，坝体长60米、宽1.5米、高2.5米，灌溉水渠维修长300米。10</v>
      </c>
      <c r="K315" s="9" t="s">
        <v>1388</v>
      </c>
      <c r="L315" s="9" t="s">
        <v>159</v>
      </c>
      <c r="M315" s="9" t="s">
        <v>69</v>
      </c>
      <c r="N315" s="9" t="s">
        <v>160</v>
      </c>
      <c r="O315" s="9">
        <v>3312</v>
      </c>
      <c r="P315" s="9" t="s">
        <v>161</v>
      </c>
      <c r="Q315" s="9" t="s">
        <v>201</v>
      </c>
      <c r="R315" s="9">
        <v>75</v>
      </c>
      <c r="S315" s="9" t="s">
        <v>50</v>
      </c>
      <c r="T315" s="9" t="s">
        <v>90</v>
      </c>
      <c r="U315" s="9" t="s">
        <v>58</v>
      </c>
      <c r="V315" s="9">
        <v>10</v>
      </c>
      <c r="W315" s="9">
        <v>10</v>
      </c>
      <c r="X315" s="9"/>
      <c r="Y315" s="9" t="s">
        <v>475</v>
      </c>
      <c r="Z315" s="38" t="str">
        <f t="shared" si="14"/>
        <v>100亩蔬菜基地新建产业道路长20米，宽8米，维修水陂长15米、宽6米、高3米；蔬菜基地灌溉坝体漏水维修，坝体长60米、宽1.5米、高2.5米，灌溉水渠维修长300米。</v>
      </c>
      <c r="AA315" s="34" t="s">
        <v>1389</v>
      </c>
      <c r="AB315" s="34" t="s">
        <v>1390</v>
      </c>
      <c r="AC315" s="38" t="s">
        <v>164</v>
      </c>
      <c r="AD315" s="9" t="s">
        <v>29</v>
      </c>
      <c r="AE315" s="9" t="s">
        <v>1391</v>
      </c>
      <c r="AF315" s="9" t="s">
        <v>1391</v>
      </c>
      <c r="AG315" s="9"/>
    </row>
    <row r="316" s="23" customFormat="1" ht="69.6" spans="1:33">
      <c r="A316" s="29">
        <f>SUBTOTAL(103,$B$6:$B316)*1</f>
        <v>311</v>
      </c>
      <c r="B316" s="29" t="s">
        <v>153</v>
      </c>
      <c r="C316" s="9" t="s">
        <v>1392</v>
      </c>
      <c r="D316" s="9" t="s">
        <v>155</v>
      </c>
      <c r="E316" s="9" t="s">
        <v>156</v>
      </c>
      <c r="F316" s="9" t="s">
        <v>157</v>
      </c>
      <c r="G316" s="9" t="s">
        <v>117</v>
      </c>
      <c r="H316" s="9" t="s">
        <v>1387</v>
      </c>
      <c r="I316" s="9" t="s">
        <v>208</v>
      </c>
      <c r="J316" s="9" t="str">
        <f t="shared" si="12"/>
        <v>庄口镇大排村住房漏水整修项目对脱贫户及“三类人群”住房漏水整修，盖树脂瓦面约1400平方米。20</v>
      </c>
      <c r="K316" s="9" t="s">
        <v>1393</v>
      </c>
      <c r="L316" s="9" t="s">
        <v>172</v>
      </c>
      <c r="M316" s="9" t="s">
        <v>25</v>
      </c>
      <c r="N316" s="9" t="s">
        <v>160</v>
      </c>
      <c r="O316" s="9">
        <v>8880</v>
      </c>
      <c r="P316" s="9" t="s">
        <v>161</v>
      </c>
      <c r="Q316" s="9" t="s">
        <v>319</v>
      </c>
      <c r="R316" s="9">
        <v>1400</v>
      </c>
      <c r="S316" s="9" t="s">
        <v>44</v>
      </c>
      <c r="T316" s="9" t="s">
        <v>93</v>
      </c>
      <c r="U316" s="9" t="s">
        <v>45</v>
      </c>
      <c r="V316" s="9">
        <v>20</v>
      </c>
      <c r="W316" s="9">
        <v>20</v>
      </c>
      <c r="X316" s="9"/>
      <c r="Y316" s="9" t="s">
        <v>1394</v>
      </c>
      <c r="Z316" s="38" t="str">
        <f t="shared" si="14"/>
        <v>对脱贫户及“三类人群”住房漏水整修，盖树脂瓦面约1400平方米。</v>
      </c>
      <c r="AA316" s="34" t="s">
        <v>1395</v>
      </c>
      <c r="AB316" s="34" t="s">
        <v>1396</v>
      </c>
      <c r="AC316" s="38" t="s">
        <v>164</v>
      </c>
      <c r="AD316" s="9" t="s">
        <v>46</v>
      </c>
      <c r="AE316" s="9" t="s">
        <v>1391</v>
      </c>
      <c r="AF316" s="9" t="s">
        <v>1391</v>
      </c>
      <c r="AG316" s="9"/>
    </row>
    <row r="317" s="23" customFormat="1" ht="121.8" spans="1:33">
      <c r="A317" s="29">
        <f>SUBTOTAL(103,$B$6:$B317)*1</f>
        <v>312</v>
      </c>
      <c r="B317" s="29" t="s">
        <v>153</v>
      </c>
      <c r="C317" s="9" t="s">
        <v>1397</v>
      </c>
      <c r="D317" s="9" t="s">
        <v>155</v>
      </c>
      <c r="E317" s="9" t="s">
        <v>185</v>
      </c>
      <c r="F317" s="9" t="s">
        <v>157</v>
      </c>
      <c r="G317" s="9" t="s">
        <v>117</v>
      </c>
      <c r="H317" s="9" t="s">
        <v>1387</v>
      </c>
      <c r="I317" s="9" t="s">
        <v>208</v>
      </c>
      <c r="J317" s="9" t="str">
        <f t="shared" si="12"/>
        <v>庄口镇大排村庄口镇贝贝小南瓜示范基地基础设施改造提升30亩贝贝南瓜基地新建灌溉井2座、供水管道1500米，排水沟渠管道400米，机耕道修复200米机耕桥，下田板20座，防草布15000米等37.8</v>
      </c>
      <c r="K317" s="9" t="s">
        <v>1398</v>
      </c>
      <c r="L317" s="9" t="s">
        <v>168</v>
      </c>
      <c r="M317" s="9" t="s">
        <v>73</v>
      </c>
      <c r="N317" s="9" t="s">
        <v>160</v>
      </c>
      <c r="O317" s="9">
        <v>823</v>
      </c>
      <c r="P317" s="9" t="s">
        <v>161</v>
      </c>
      <c r="Q317" s="9" t="s">
        <v>201</v>
      </c>
      <c r="R317" s="9">
        <v>1000</v>
      </c>
      <c r="S317" s="9" t="s">
        <v>27</v>
      </c>
      <c r="T317" s="9" t="s">
        <v>85</v>
      </c>
      <c r="U317" s="9" t="s">
        <v>43</v>
      </c>
      <c r="V317" s="9">
        <v>37.8</v>
      </c>
      <c r="W317" s="9">
        <v>37.8</v>
      </c>
      <c r="X317" s="9"/>
      <c r="Y317" s="9" t="s">
        <v>1399</v>
      </c>
      <c r="Z317" s="38" t="str">
        <f t="shared" si="14"/>
        <v>30亩贝贝南瓜基地新建灌溉井2座、供水管道1500米，排水沟渠管道400米，机耕道修复200米机耕桥，下田板20座，防草布15000米等</v>
      </c>
      <c r="AA317" s="34">
        <v>110</v>
      </c>
      <c r="AB317" s="34">
        <v>790</v>
      </c>
      <c r="AC317" s="38" t="s">
        <v>164</v>
      </c>
      <c r="AD317" s="9" t="s">
        <v>29</v>
      </c>
      <c r="AE317" s="9" t="s">
        <v>1391</v>
      </c>
      <c r="AF317" s="9" t="s">
        <v>1391</v>
      </c>
      <c r="AG317" s="9"/>
    </row>
    <row r="318" s="23" customFormat="1" ht="87" spans="1:33">
      <c r="A318" s="29">
        <f>SUBTOTAL(103,$B$6:$B318)*1</f>
        <v>313</v>
      </c>
      <c r="B318" s="29" t="s">
        <v>153</v>
      </c>
      <c r="C318" s="9" t="s">
        <v>1400</v>
      </c>
      <c r="D318" s="9" t="s">
        <v>155</v>
      </c>
      <c r="E318" s="9" t="s">
        <v>156</v>
      </c>
      <c r="F318" s="9" t="s">
        <v>157</v>
      </c>
      <c r="G318" s="9" t="s">
        <v>117</v>
      </c>
      <c r="H318" s="9" t="s">
        <v>1401</v>
      </c>
      <c r="I318" s="9" t="s">
        <v>195</v>
      </c>
      <c r="J318" s="9" t="str">
        <f t="shared" si="12"/>
        <v>庄口镇黄冠村下井塘人居环境整治项目道路扩宽长600米，宽3米，新建街檐水沟长300米，规格40CM*40CM。砖砌挡土墙长220米，高1米，宽0.24米。19</v>
      </c>
      <c r="K318" s="9" t="s">
        <v>1402</v>
      </c>
      <c r="L318" s="9" t="s">
        <v>172</v>
      </c>
      <c r="M318" s="9" t="s">
        <v>25</v>
      </c>
      <c r="N318" s="9" t="s">
        <v>160</v>
      </c>
      <c r="O318" s="9">
        <v>8880</v>
      </c>
      <c r="P318" s="9" t="s">
        <v>161</v>
      </c>
      <c r="Q318" s="9" t="s">
        <v>201</v>
      </c>
      <c r="R318" s="9">
        <v>1120</v>
      </c>
      <c r="S318" s="9" t="s">
        <v>50</v>
      </c>
      <c r="T318" s="9" t="s">
        <v>91</v>
      </c>
      <c r="U318" s="9" t="s">
        <v>51</v>
      </c>
      <c r="V318" s="9">
        <v>19</v>
      </c>
      <c r="W318" s="9">
        <v>19</v>
      </c>
      <c r="X318" s="9"/>
      <c r="Y318" s="9" t="s">
        <v>1403</v>
      </c>
      <c r="Z318" s="38" t="str">
        <f t="shared" si="14"/>
        <v>道路扩宽长600米，宽3米，新建街檐水沟长300米，规格40CM*40CM。砖砌挡土墙长220米，高1米，宽0.24米。</v>
      </c>
      <c r="AA318" s="34">
        <v>120</v>
      </c>
      <c r="AB318" s="34">
        <v>960</v>
      </c>
      <c r="AC318" s="38" t="s">
        <v>164</v>
      </c>
      <c r="AD318" s="9" t="s">
        <v>29</v>
      </c>
      <c r="AE318" s="9" t="s">
        <v>1404</v>
      </c>
      <c r="AF318" s="9" t="s">
        <v>1404</v>
      </c>
      <c r="AG318" s="9"/>
    </row>
    <row r="319" s="23" customFormat="1" ht="87" spans="1:33">
      <c r="A319" s="29">
        <f>SUBTOTAL(103,$B$6:$B319)*1</f>
        <v>314</v>
      </c>
      <c r="B319" s="29" t="s">
        <v>153</v>
      </c>
      <c r="C319" s="9" t="s">
        <v>1405</v>
      </c>
      <c r="D319" s="9" t="s">
        <v>155</v>
      </c>
      <c r="E319" s="9" t="s">
        <v>156</v>
      </c>
      <c r="F319" s="9" t="s">
        <v>157</v>
      </c>
      <c r="G319" s="9" t="s">
        <v>117</v>
      </c>
      <c r="H319" s="9" t="s">
        <v>1406</v>
      </c>
      <c r="I319" s="9"/>
      <c r="J319" s="9" t="str">
        <f t="shared" si="12"/>
        <v>庄口镇黄冠村、黄雷村加工设备购置项目烘干机4台，碾米机1套，包装机一套（其中黄雷村14万元、黄冠村56万元）70</v>
      </c>
      <c r="K319" s="30" t="s">
        <v>1407</v>
      </c>
      <c r="L319" s="9" t="s">
        <v>172</v>
      </c>
      <c r="M319" s="9" t="s">
        <v>25</v>
      </c>
      <c r="N319" s="9" t="s">
        <v>160</v>
      </c>
      <c r="O319" s="9">
        <v>8880</v>
      </c>
      <c r="P319" s="9" t="s">
        <v>161</v>
      </c>
      <c r="Q319" s="9" t="s">
        <v>197</v>
      </c>
      <c r="R319" s="9">
        <v>6</v>
      </c>
      <c r="S319" s="9" t="s">
        <v>27</v>
      </c>
      <c r="T319" s="9" t="s">
        <v>86</v>
      </c>
      <c r="U319" s="9" t="s">
        <v>34</v>
      </c>
      <c r="V319" s="9">
        <v>70</v>
      </c>
      <c r="W319" s="9">
        <v>70</v>
      </c>
      <c r="X319" s="9"/>
      <c r="Y319" s="9" t="s">
        <v>1408</v>
      </c>
      <c r="Z319" s="38" t="str">
        <f t="shared" si="14"/>
        <v>烘干机4台，碾米机1套，包装机一套（其中黄雷村14万元、黄冠村56万元）</v>
      </c>
      <c r="AA319" s="34" t="s">
        <v>1409</v>
      </c>
      <c r="AB319" s="34" t="s">
        <v>1410</v>
      </c>
      <c r="AC319" s="38" t="s">
        <v>164</v>
      </c>
      <c r="AD319" s="9" t="s">
        <v>29</v>
      </c>
      <c r="AE319" s="9" t="s">
        <v>1411</v>
      </c>
      <c r="AF319" s="9" t="s">
        <v>1411</v>
      </c>
      <c r="AG319" s="9"/>
    </row>
    <row r="320" s="23" customFormat="1" ht="87" spans="1:33">
      <c r="A320" s="29">
        <f>SUBTOTAL(103,$B$6:$B320)*1</f>
        <v>315</v>
      </c>
      <c r="B320" s="29" t="s">
        <v>153</v>
      </c>
      <c r="C320" s="9" t="s">
        <v>1412</v>
      </c>
      <c r="D320" s="9" t="s">
        <v>155</v>
      </c>
      <c r="E320" s="9" t="s">
        <v>156</v>
      </c>
      <c r="F320" s="9" t="s">
        <v>157</v>
      </c>
      <c r="G320" s="9" t="s">
        <v>117</v>
      </c>
      <c r="H320" s="9" t="s">
        <v>1413</v>
      </c>
      <c r="I320" s="9" t="s">
        <v>195</v>
      </c>
      <c r="J320" s="9" t="str">
        <f t="shared" si="12"/>
        <v>庄口镇黄雷村农业产业发展农机设备购置项目购置翻耕机7台，插秧机7台（其中黄雷村34万元、上芦村36万元、白沙村20万元）90</v>
      </c>
      <c r="K320" s="9" t="s">
        <v>1414</v>
      </c>
      <c r="L320" s="9" t="s">
        <v>168</v>
      </c>
      <c r="M320" s="9" t="s">
        <v>63</v>
      </c>
      <c r="N320" s="9" t="s">
        <v>160</v>
      </c>
      <c r="O320" s="9">
        <v>8082</v>
      </c>
      <c r="P320" s="9" t="s">
        <v>161</v>
      </c>
      <c r="Q320" s="9" t="s">
        <v>197</v>
      </c>
      <c r="R320" s="9">
        <v>14</v>
      </c>
      <c r="S320" s="9" t="s">
        <v>27</v>
      </c>
      <c r="T320" s="9" t="s">
        <v>87</v>
      </c>
      <c r="U320" s="9" t="s">
        <v>36</v>
      </c>
      <c r="V320" s="9">
        <v>90</v>
      </c>
      <c r="W320" s="9">
        <v>90</v>
      </c>
      <c r="X320" s="9"/>
      <c r="Y320" s="9" t="s">
        <v>1415</v>
      </c>
      <c r="Z320" s="38" t="str">
        <f t="shared" si="14"/>
        <v>购置翻耕机7台，插秧机7台（其中黄雷村34万元、上芦村36万元、白沙村20万元）</v>
      </c>
      <c r="AA320" s="34" t="s">
        <v>1389</v>
      </c>
      <c r="AB320" s="34" t="s">
        <v>1416</v>
      </c>
      <c r="AC320" s="38" t="s">
        <v>164</v>
      </c>
      <c r="AD320" s="9" t="s">
        <v>29</v>
      </c>
      <c r="AE320" s="9" t="s">
        <v>1417</v>
      </c>
      <c r="AF320" s="9" t="s">
        <v>1417</v>
      </c>
      <c r="AG320" s="9"/>
    </row>
    <row r="321" s="23" customFormat="1" ht="87" spans="1:33">
      <c r="A321" s="29">
        <f>SUBTOTAL(103,$B$6:$B321)*1</f>
        <v>316</v>
      </c>
      <c r="B321" s="29" t="s">
        <v>153</v>
      </c>
      <c r="C321" s="9" t="s">
        <v>1418</v>
      </c>
      <c r="D321" s="9" t="s">
        <v>176</v>
      </c>
      <c r="E321" s="9" t="s">
        <v>156</v>
      </c>
      <c r="F321" s="9" t="s">
        <v>157</v>
      </c>
      <c r="G321" s="9" t="s">
        <v>117</v>
      </c>
      <c r="H321" s="9" t="s">
        <v>1413</v>
      </c>
      <c r="I321" s="9" t="s">
        <v>195</v>
      </c>
      <c r="J321" s="9" t="str">
        <f t="shared" si="12"/>
        <v>庄口镇黄雷村蘑菇产业基地续建项目续建蘑菇产业基地建筑长21米、宽10.5米，高3.5米、总面积220.5平方米及水电各种配套设施。20</v>
      </c>
      <c r="K321" s="9" t="s">
        <v>1419</v>
      </c>
      <c r="L321" s="9" t="s">
        <v>168</v>
      </c>
      <c r="M321" s="9" t="s">
        <v>63</v>
      </c>
      <c r="N321" s="9" t="s">
        <v>160</v>
      </c>
      <c r="O321" s="9">
        <v>8082</v>
      </c>
      <c r="P321" s="9" t="s">
        <v>161</v>
      </c>
      <c r="Q321" s="9" t="s">
        <v>319</v>
      </c>
      <c r="R321" s="9">
        <v>400</v>
      </c>
      <c r="S321" s="9" t="s">
        <v>27</v>
      </c>
      <c r="T321" s="9" t="s">
        <v>85</v>
      </c>
      <c r="U321" s="9" t="s">
        <v>43</v>
      </c>
      <c r="V321" s="9">
        <v>20</v>
      </c>
      <c r="W321" s="9">
        <v>20</v>
      </c>
      <c r="X321" s="9"/>
      <c r="Y321" s="9" t="s">
        <v>1420</v>
      </c>
      <c r="Z321" s="38" t="str">
        <f t="shared" si="14"/>
        <v>续建蘑菇产业基地建筑长21米、宽10.5米，高3.5米、总面积220.5平方米及水电各种配套设施。</v>
      </c>
      <c r="AA321" s="34">
        <v>80</v>
      </c>
      <c r="AB321" s="34">
        <v>360</v>
      </c>
      <c r="AC321" s="38" t="s">
        <v>164</v>
      </c>
      <c r="AD321" s="9" t="s">
        <v>29</v>
      </c>
      <c r="AE321" s="9" t="s">
        <v>1421</v>
      </c>
      <c r="AF321" s="9" t="s">
        <v>1421</v>
      </c>
      <c r="AG321" s="9"/>
    </row>
    <row r="322" s="23" customFormat="1" ht="121.8" spans="1:33">
      <c r="A322" s="29">
        <f>SUBTOTAL(103,$B$6:$B322)*1</f>
        <v>317</v>
      </c>
      <c r="B322" s="29" t="s">
        <v>153</v>
      </c>
      <c r="C322" s="9" t="s">
        <v>303</v>
      </c>
      <c r="D322" s="9" t="s">
        <v>155</v>
      </c>
      <c r="E322" s="9" t="s">
        <v>156</v>
      </c>
      <c r="F322" s="9" t="s">
        <v>157</v>
      </c>
      <c r="G322" s="9" t="s">
        <v>117</v>
      </c>
      <c r="H322" s="9" t="s">
        <v>1413</v>
      </c>
      <c r="I322" s="9" t="s">
        <v>195</v>
      </c>
      <c r="J322" s="9" t="str">
        <f t="shared" si="12"/>
        <v>庄口镇黄雷村人居环境整治项目新建排污沟长1200米，规格30厘米*30厘米；街檐硬化320平方米，厚10厘米；道路整修400平方米；建设安全防护墙长50米,宽1.6米，高3.0米；堡坎300立方米。32</v>
      </c>
      <c r="K322" s="9" t="s">
        <v>1422</v>
      </c>
      <c r="L322" s="4" t="s">
        <v>168</v>
      </c>
      <c r="M322" s="4" t="s">
        <v>63</v>
      </c>
      <c r="N322" s="4" t="s">
        <v>160</v>
      </c>
      <c r="O322" s="4">
        <v>8082</v>
      </c>
      <c r="P322" s="4" t="s">
        <v>161</v>
      </c>
      <c r="Q322" s="9" t="s">
        <v>201</v>
      </c>
      <c r="R322" s="9">
        <v>1200</v>
      </c>
      <c r="S322" s="9" t="s">
        <v>50</v>
      </c>
      <c r="T322" s="9" t="s">
        <v>91</v>
      </c>
      <c r="U322" s="9" t="s">
        <v>51</v>
      </c>
      <c r="V322" s="9">
        <v>32</v>
      </c>
      <c r="W322" s="9">
        <v>32</v>
      </c>
      <c r="X322" s="9"/>
      <c r="Y322" s="9" t="s">
        <v>1423</v>
      </c>
      <c r="Z322" s="38" t="str">
        <f t="shared" si="14"/>
        <v>新建排污沟长1200米，规格30厘米*30厘米；街檐硬化320平方米，厚10厘米；道路整修400平方米；建设安全防护墙长50米,宽1.6米，高3.0米；堡坎300立方米。</v>
      </c>
      <c r="AA322" s="34">
        <v>120</v>
      </c>
      <c r="AB322" s="34">
        <v>630</v>
      </c>
      <c r="AC322" s="38" t="s">
        <v>164</v>
      </c>
      <c r="AD322" s="9" t="s">
        <v>29</v>
      </c>
      <c r="AE322" s="9" t="s">
        <v>1421</v>
      </c>
      <c r="AF322" s="9" t="s">
        <v>1421</v>
      </c>
      <c r="AG322" s="9"/>
    </row>
    <row r="323" s="23" customFormat="1" ht="87" spans="1:33">
      <c r="A323" s="29">
        <f>SUBTOTAL(103,$B$6:$B323)*1</f>
        <v>318</v>
      </c>
      <c r="B323" s="29" t="s">
        <v>153</v>
      </c>
      <c r="C323" s="9" t="s">
        <v>1424</v>
      </c>
      <c r="D323" s="9" t="s">
        <v>155</v>
      </c>
      <c r="E323" s="9" t="s">
        <v>156</v>
      </c>
      <c r="F323" s="9" t="s">
        <v>157</v>
      </c>
      <c r="G323" s="9" t="s">
        <v>117</v>
      </c>
      <c r="H323" s="9" t="s">
        <v>1413</v>
      </c>
      <c r="I323" s="9" t="s">
        <v>195</v>
      </c>
      <c r="J323" s="9" t="str">
        <f t="shared" si="12"/>
        <v>庄口镇黄雷村庄口镇黄雷村鹅形坑供水工程新建拦水陂一座，铺设63-32mmPE管道2500米，,8m3不锈钢蓄水箱及基础和防护围栏。20</v>
      </c>
      <c r="K323" s="9" t="s">
        <v>1425</v>
      </c>
      <c r="L323" s="9" t="s">
        <v>168</v>
      </c>
      <c r="M323" s="9" t="s">
        <v>63</v>
      </c>
      <c r="N323" s="9" t="s">
        <v>160</v>
      </c>
      <c r="O323" s="9">
        <v>8082</v>
      </c>
      <c r="P323" s="9" t="s">
        <v>161</v>
      </c>
      <c r="Q323" s="9" t="s">
        <v>201</v>
      </c>
      <c r="R323" s="9">
        <v>2500</v>
      </c>
      <c r="S323" s="9" t="s">
        <v>50</v>
      </c>
      <c r="T323" s="9" t="s">
        <v>90</v>
      </c>
      <c r="U323" s="9" t="s">
        <v>54</v>
      </c>
      <c r="V323" s="9">
        <v>20</v>
      </c>
      <c r="W323" s="9">
        <v>20</v>
      </c>
      <c r="X323" s="9"/>
      <c r="Y323" s="9" t="s">
        <v>1426</v>
      </c>
      <c r="Z323" s="38" t="str">
        <f t="shared" si="14"/>
        <v>新建拦水陂一座，铺设63-32mmPE管道2500米，,8m3不锈钢蓄水箱及基础和防护围栏。</v>
      </c>
      <c r="AA323" s="34">
        <v>50</v>
      </c>
      <c r="AB323" s="34">
        <v>150</v>
      </c>
      <c r="AC323" s="38" t="s">
        <v>164</v>
      </c>
      <c r="AD323" s="9" t="s">
        <v>55</v>
      </c>
      <c r="AE323" s="9" t="s">
        <v>1382</v>
      </c>
      <c r="AF323" s="9" t="s">
        <v>1421</v>
      </c>
      <c r="AG323" s="9"/>
    </row>
    <row r="324" s="23" customFormat="1" ht="87" spans="1:33">
      <c r="A324" s="29">
        <f>SUBTOTAL(103,$B$6:$B324)*1</f>
        <v>319</v>
      </c>
      <c r="B324" s="29" t="s">
        <v>153</v>
      </c>
      <c r="C324" s="9" t="s">
        <v>1427</v>
      </c>
      <c r="D324" s="9" t="s">
        <v>155</v>
      </c>
      <c r="E324" s="9" t="s">
        <v>156</v>
      </c>
      <c r="F324" s="9" t="s">
        <v>157</v>
      </c>
      <c r="G324" s="9" t="s">
        <v>117</v>
      </c>
      <c r="H324" s="9" t="s">
        <v>1413</v>
      </c>
      <c r="I324" s="9" t="s">
        <v>195</v>
      </c>
      <c r="J324" s="9" t="str">
        <f t="shared" si="12"/>
        <v>庄口镇黄雷村鹅形坑小微饮水提升工程新增一座10m³不锈钢蓄水箱，加装供水一体化过滤、消毒、净水设备一套，pe63给水管道2600m，水厂周边防护堤150m³20</v>
      </c>
      <c r="K324" s="9" t="s">
        <v>1428</v>
      </c>
      <c r="L324" s="9" t="s">
        <v>159</v>
      </c>
      <c r="M324" s="9" t="s">
        <v>69</v>
      </c>
      <c r="N324" s="9" t="s">
        <v>160</v>
      </c>
      <c r="O324" s="9">
        <v>3312</v>
      </c>
      <c r="P324" s="9" t="s">
        <v>161</v>
      </c>
      <c r="Q324" s="9" t="s">
        <v>201</v>
      </c>
      <c r="R324" s="9">
        <v>2600</v>
      </c>
      <c r="S324" s="9" t="s">
        <v>50</v>
      </c>
      <c r="T324" s="9" t="s">
        <v>90</v>
      </c>
      <c r="U324" s="9" t="s">
        <v>54</v>
      </c>
      <c r="V324" s="9">
        <v>20</v>
      </c>
      <c r="W324" s="9">
        <v>20</v>
      </c>
      <c r="X324" s="9"/>
      <c r="Y324" s="9" t="s">
        <v>1426</v>
      </c>
      <c r="Z324" s="38" t="str">
        <f t="shared" si="14"/>
        <v>新增一座10m³不锈钢蓄水箱，加装供水一体化过滤、消毒、净水设备一套，pe63给水管道2600m，水厂周边防护堤150m³</v>
      </c>
      <c r="AA324" s="34">
        <v>50</v>
      </c>
      <c r="AB324" s="34">
        <v>150</v>
      </c>
      <c r="AC324" s="38" t="s">
        <v>164</v>
      </c>
      <c r="AD324" s="9" t="s">
        <v>55</v>
      </c>
      <c r="AE324" s="9" t="s">
        <v>1382</v>
      </c>
      <c r="AF324" s="9" t="s">
        <v>1421</v>
      </c>
      <c r="AG324" s="9"/>
    </row>
    <row r="325" s="23" customFormat="1" ht="69.6" spans="1:33">
      <c r="A325" s="29">
        <f>SUBTOTAL(103,$B$6:$B325)*1</f>
        <v>320</v>
      </c>
      <c r="B325" s="29" t="s">
        <v>153</v>
      </c>
      <c r="C325" s="9" t="s">
        <v>1429</v>
      </c>
      <c r="D325" s="9" t="s">
        <v>176</v>
      </c>
      <c r="E325" s="9" t="s">
        <v>156</v>
      </c>
      <c r="F325" s="9" t="s">
        <v>157</v>
      </c>
      <c r="G325" s="9" t="s">
        <v>117</v>
      </c>
      <c r="H325" s="9" t="s">
        <v>1430</v>
      </c>
      <c r="I325" s="9" t="s">
        <v>246</v>
      </c>
      <c r="J325" s="9" t="str">
        <f t="shared" si="12"/>
        <v>庄口镇黄沙村庄口镇黄沙农饮水厂管网改造延伸项目改造延伸PE供水管道1500米30</v>
      </c>
      <c r="K325" s="9" t="s">
        <v>1431</v>
      </c>
      <c r="L325" s="9" t="s">
        <v>168</v>
      </c>
      <c r="M325" s="9" t="s">
        <v>63</v>
      </c>
      <c r="N325" s="9" t="s">
        <v>160</v>
      </c>
      <c r="O325" s="9">
        <v>8082</v>
      </c>
      <c r="P325" s="9" t="s">
        <v>161</v>
      </c>
      <c r="Q325" s="9" t="s">
        <v>201</v>
      </c>
      <c r="R325" s="9">
        <v>1500</v>
      </c>
      <c r="S325" s="9" t="s">
        <v>50</v>
      </c>
      <c r="T325" s="9" t="s">
        <v>90</v>
      </c>
      <c r="U325" s="9" t="s">
        <v>54</v>
      </c>
      <c r="V325" s="9">
        <v>30</v>
      </c>
      <c r="W325" s="9">
        <v>30</v>
      </c>
      <c r="X325" s="9"/>
      <c r="Y325" s="9" t="s">
        <v>1432</v>
      </c>
      <c r="Z325" s="38" t="str">
        <f t="shared" si="14"/>
        <v>改造延伸PE供水管道1500米</v>
      </c>
      <c r="AA325" s="34">
        <v>250</v>
      </c>
      <c r="AB325" s="34">
        <v>410</v>
      </c>
      <c r="AC325" s="38" t="s">
        <v>164</v>
      </c>
      <c r="AD325" s="9" t="s">
        <v>55</v>
      </c>
      <c r="AE325" s="9" t="s">
        <v>1382</v>
      </c>
      <c r="AF325" s="9" t="s">
        <v>1433</v>
      </c>
      <c r="AG325" s="9"/>
    </row>
    <row r="326" s="23" customFormat="1" ht="87" spans="1:33">
      <c r="A326" s="29">
        <f>SUBTOTAL(103,$B$6:$B326)*1</f>
        <v>321</v>
      </c>
      <c r="B326" s="29" t="s">
        <v>153</v>
      </c>
      <c r="C326" s="9" t="s">
        <v>1434</v>
      </c>
      <c r="D326" s="9" t="s">
        <v>155</v>
      </c>
      <c r="E326" s="9" t="s">
        <v>156</v>
      </c>
      <c r="F326" s="9" t="s">
        <v>157</v>
      </c>
      <c r="G326" s="9" t="s">
        <v>117</v>
      </c>
      <c r="H326" s="9" t="s">
        <v>1435</v>
      </c>
      <c r="I326" s="9" t="s">
        <v>246</v>
      </c>
      <c r="J326" s="9" t="str">
        <f t="shared" si="12"/>
        <v>庄口镇龙化村农产品加工基地建设项目搭建钢结构厂房495㎡
（含厂房水电等配套设施）48</v>
      </c>
      <c r="K326" s="9" t="s">
        <v>1436</v>
      </c>
      <c r="L326" s="9" t="s">
        <v>188</v>
      </c>
      <c r="M326" s="9" t="s">
        <v>77</v>
      </c>
      <c r="N326" s="9" t="s">
        <v>160</v>
      </c>
      <c r="O326" s="9">
        <v>830.33</v>
      </c>
      <c r="P326" s="9" t="s">
        <v>161</v>
      </c>
      <c r="Q326" s="9" t="s">
        <v>289</v>
      </c>
      <c r="R326" s="9">
        <v>495</v>
      </c>
      <c r="S326" s="9" t="s">
        <v>27</v>
      </c>
      <c r="T326" s="9" t="s">
        <v>86</v>
      </c>
      <c r="U326" s="9" t="s">
        <v>34</v>
      </c>
      <c r="V326" s="9">
        <v>48</v>
      </c>
      <c r="W326" s="9">
        <v>48</v>
      </c>
      <c r="X326" s="9"/>
      <c r="Y326" s="9" t="s">
        <v>1437</v>
      </c>
      <c r="Z326" s="38" t="str">
        <f t="shared" si="14"/>
        <v>搭建钢结构厂房495㎡
（含厂房水电等配套设施）</v>
      </c>
      <c r="AA326" s="34">
        <v>30</v>
      </c>
      <c r="AB326" s="34">
        <v>125</v>
      </c>
      <c r="AC326" s="38" t="s">
        <v>164</v>
      </c>
      <c r="AD326" s="9" t="s">
        <v>29</v>
      </c>
      <c r="AE326" s="9" t="s">
        <v>1438</v>
      </c>
      <c r="AF326" s="9" t="s">
        <v>1438</v>
      </c>
      <c r="AG326" s="9"/>
    </row>
    <row r="327" s="23" customFormat="1" ht="69.6" spans="1:33">
      <c r="A327" s="29">
        <f>SUBTOTAL(103,$B$6:$B327)*1</f>
        <v>322</v>
      </c>
      <c r="B327" s="29" t="s">
        <v>153</v>
      </c>
      <c r="C327" s="9" t="s">
        <v>1439</v>
      </c>
      <c r="D327" s="9" t="s">
        <v>155</v>
      </c>
      <c r="E327" s="9" t="s">
        <v>156</v>
      </c>
      <c r="F327" s="9" t="s">
        <v>157</v>
      </c>
      <c r="G327" s="9" t="s">
        <v>117</v>
      </c>
      <c r="H327" s="9" t="s">
        <v>1440</v>
      </c>
      <c r="I327" s="9" t="s">
        <v>246</v>
      </c>
      <c r="J327" s="9" t="str">
        <f t="shared" ref="J327:J390" si="15">G327&amp;H327&amp;C327&amp;K327&amp;V327</f>
        <v>庄口镇洛口村农产品加工仓储建设项目新建洛口村农产品加工仓储容量900m³22</v>
      </c>
      <c r="K327" s="9" t="s">
        <v>1441</v>
      </c>
      <c r="L327" s="9" t="s">
        <v>188</v>
      </c>
      <c r="M327" s="9" t="s">
        <v>77</v>
      </c>
      <c r="N327" s="9" t="s">
        <v>160</v>
      </c>
      <c r="O327" s="9">
        <v>830.33</v>
      </c>
      <c r="P327" s="9" t="s">
        <v>161</v>
      </c>
      <c r="Q327" s="9" t="s">
        <v>239</v>
      </c>
      <c r="R327" s="9">
        <v>900</v>
      </c>
      <c r="S327" s="9" t="s">
        <v>27</v>
      </c>
      <c r="T327" s="9" t="s">
        <v>86</v>
      </c>
      <c r="U327" s="9" t="s">
        <v>35</v>
      </c>
      <c r="V327" s="9">
        <v>22</v>
      </c>
      <c r="W327" s="9">
        <v>22</v>
      </c>
      <c r="X327" s="9"/>
      <c r="Y327" s="9" t="s">
        <v>1442</v>
      </c>
      <c r="Z327" s="38" t="str">
        <f t="shared" si="14"/>
        <v>新建洛口村农产品加工仓储容量900m³</v>
      </c>
      <c r="AA327" s="34">
        <v>20</v>
      </c>
      <c r="AB327" s="34">
        <v>105</v>
      </c>
      <c r="AC327" s="38" t="s">
        <v>164</v>
      </c>
      <c r="AD327" s="9" t="s">
        <v>29</v>
      </c>
      <c r="AE327" s="9" t="s">
        <v>1443</v>
      </c>
      <c r="AF327" s="9" t="s">
        <v>1443</v>
      </c>
      <c r="AG327" s="9"/>
    </row>
    <row r="328" s="23" customFormat="1" ht="208.8" spans="1:33">
      <c r="A328" s="29">
        <f>SUBTOTAL(103,$B$6:$B328)*1</f>
        <v>323</v>
      </c>
      <c r="B328" s="29" t="s">
        <v>153</v>
      </c>
      <c r="C328" s="9" t="s">
        <v>358</v>
      </c>
      <c r="D328" s="9" t="s">
        <v>155</v>
      </c>
      <c r="E328" s="9" t="s">
        <v>156</v>
      </c>
      <c r="F328" s="9" t="s">
        <v>157</v>
      </c>
      <c r="G328" s="9" t="s">
        <v>117</v>
      </c>
      <c r="H328" s="9" t="s">
        <v>1444</v>
      </c>
      <c r="I328" s="9"/>
      <c r="J328" s="9" t="str">
        <f t="shared" si="15"/>
        <v>庄口镇洛口村、龙化村、小坝村、黄冠村、大陂村、黄雷村、农田复耕项目（一）洛口村撂荒地开垦复耕168亩、龙化村撂荒地开垦复耕62亩、小坝村撂荒复耕复种70亩、黄冠村撂荒地开垦复耕80亩、大陂村撂荒地开垦复耕208亩、黄雷村撂荒复垦22亩20.62</v>
      </c>
      <c r="K328" s="9" t="s">
        <v>1445</v>
      </c>
      <c r="L328" s="9" t="s">
        <v>227</v>
      </c>
      <c r="M328" s="9" t="s">
        <v>67</v>
      </c>
      <c r="N328" s="9" t="s">
        <v>228</v>
      </c>
      <c r="O328" s="9">
        <v>307.875</v>
      </c>
      <c r="P328" s="9" t="s">
        <v>161</v>
      </c>
      <c r="Q328" s="9" t="s">
        <v>222</v>
      </c>
      <c r="R328" s="9">
        <v>610</v>
      </c>
      <c r="S328" s="9" t="s">
        <v>27</v>
      </c>
      <c r="T328" s="9" t="s">
        <v>85</v>
      </c>
      <c r="U328" s="9" t="s">
        <v>43</v>
      </c>
      <c r="V328" s="9">
        <v>20.62</v>
      </c>
      <c r="W328" s="9"/>
      <c r="X328" s="9">
        <f>V328</f>
        <v>20.62</v>
      </c>
      <c r="Y328" s="9" t="s">
        <v>1446</v>
      </c>
      <c r="Z328" s="38" t="str">
        <f t="shared" si="14"/>
        <v>洛口村撂荒地开垦复耕168亩、龙化村撂荒地开垦复耕62亩、小坝村撂荒复耕复种70亩、黄冠村撂荒地开垦复耕80亩、大陂村撂荒地开垦复耕208亩、黄雷村撂荒复垦22亩</v>
      </c>
      <c r="AA328" s="34">
        <v>2154</v>
      </c>
      <c r="AB328" s="34">
        <v>9776</v>
      </c>
      <c r="AC328" s="38" t="s">
        <v>164</v>
      </c>
      <c r="AD328" s="9" t="s">
        <v>29</v>
      </c>
      <c r="AE328" s="9" t="s">
        <v>1447</v>
      </c>
      <c r="AF328" s="9" t="s">
        <v>1447</v>
      </c>
      <c r="AG328" s="9"/>
    </row>
    <row r="329" s="23" customFormat="1" ht="87" spans="1:33">
      <c r="A329" s="29">
        <f>SUBTOTAL(103,$B$6:$B329)*1</f>
        <v>324</v>
      </c>
      <c r="B329" s="29" t="s">
        <v>153</v>
      </c>
      <c r="C329" s="9" t="s">
        <v>1434</v>
      </c>
      <c r="D329" s="9" t="s">
        <v>155</v>
      </c>
      <c r="E329" s="9" t="s">
        <v>156</v>
      </c>
      <c r="F329" s="9" t="s">
        <v>157</v>
      </c>
      <c r="G329" s="9" t="s">
        <v>117</v>
      </c>
      <c r="H329" s="9" t="s">
        <v>1448</v>
      </c>
      <c r="I329" s="9"/>
      <c r="J329" s="9" t="str">
        <f t="shared" si="15"/>
        <v>庄口镇洛口村、小坝村农产品加工基地建设项目新建农产品加工厂房200㎡，及公共照明6盏、产品转运场地硬化300㎡等。（洛口村30万元，小坝村18万元）48</v>
      </c>
      <c r="K329" s="9" t="s">
        <v>1449</v>
      </c>
      <c r="L329" s="9" t="s">
        <v>172</v>
      </c>
      <c r="M329" s="9" t="s">
        <v>25</v>
      </c>
      <c r="N329" s="9" t="s">
        <v>160</v>
      </c>
      <c r="O329" s="9">
        <v>8880</v>
      </c>
      <c r="P329" s="9" t="s">
        <v>161</v>
      </c>
      <c r="Q329" s="9" t="s">
        <v>289</v>
      </c>
      <c r="R329" s="9">
        <v>200</v>
      </c>
      <c r="S329" s="9" t="s">
        <v>27</v>
      </c>
      <c r="T329" s="9" t="s">
        <v>86</v>
      </c>
      <c r="U329" s="9" t="s">
        <v>34</v>
      </c>
      <c r="V329" s="9">
        <v>48</v>
      </c>
      <c r="W329" s="9">
        <v>48</v>
      </c>
      <c r="X329" s="9"/>
      <c r="Y329" s="9" t="s">
        <v>1437</v>
      </c>
      <c r="Z329" s="38" t="str">
        <f t="shared" si="14"/>
        <v>新建农产品加工厂房200㎡，及公共照明6盏、产品转运场地硬化300㎡等。（洛口村30万元，小坝村18万元）</v>
      </c>
      <c r="AA329" s="34">
        <v>30</v>
      </c>
      <c r="AB329" s="34">
        <v>125</v>
      </c>
      <c r="AC329" s="38" t="s">
        <v>164</v>
      </c>
      <c r="AD329" s="9" t="s">
        <v>29</v>
      </c>
      <c r="AE329" s="9" t="s">
        <v>1443</v>
      </c>
      <c r="AF329" s="9" t="s">
        <v>1443</v>
      </c>
      <c r="AG329" s="9"/>
    </row>
    <row r="330" s="23" customFormat="1" ht="87" spans="1:33">
      <c r="A330" s="29">
        <f>SUBTOTAL(103,$B$6:$B330)*1</f>
        <v>325</v>
      </c>
      <c r="B330" s="29" t="s">
        <v>153</v>
      </c>
      <c r="C330" s="9" t="s">
        <v>1450</v>
      </c>
      <c r="D330" s="9" t="s">
        <v>155</v>
      </c>
      <c r="E330" s="9" t="s">
        <v>156</v>
      </c>
      <c r="F330" s="9" t="s">
        <v>157</v>
      </c>
      <c r="G330" s="9" t="s">
        <v>117</v>
      </c>
      <c r="H330" s="9" t="s">
        <v>1451</v>
      </c>
      <c r="I330" s="9"/>
      <c r="J330" s="9" t="str">
        <f t="shared" si="15"/>
        <v>庄口镇全镇12个村脱贫户、三类人群住房、保障房修缮维护脱贫户和监测户屋面防水补漏230㎡、加盖顶棚160㎡、保障房维修维护240㎡等建10</v>
      </c>
      <c r="K330" s="9" t="s">
        <v>1452</v>
      </c>
      <c r="L330" s="9" t="s">
        <v>188</v>
      </c>
      <c r="M330" s="9" t="s">
        <v>77</v>
      </c>
      <c r="N330" s="9" t="s">
        <v>160</v>
      </c>
      <c r="O330" s="9">
        <v>830.33</v>
      </c>
      <c r="P330" s="9" t="s">
        <v>161</v>
      </c>
      <c r="Q330" s="9" t="s">
        <v>319</v>
      </c>
      <c r="R330" s="9">
        <v>240</v>
      </c>
      <c r="S330" s="9" t="s">
        <v>44</v>
      </c>
      <c r="T330" s="9" t="s">
        <v>93</v>
      </c>
      <c r="U330" s="9" t="s">
        <v>45</v>
      </c>
      <c r="V330" s="9">
        <v>10</v>
      </c>
      <c r="W330" s="9">
        <v>10</v>
      </c>
      <c r="X330" s="9"/>
      <c r="Y330" s="9" t="s">
        <v>1453</v>
      </c>
      <c r="Z330" s="38" t="str">
        <f t="shared" si="14"/>
        <v>脱贫户和监测户屋面防水补漏230㎡、加盖顶棚160㎡、保障房维修维护240㎡等建</v>
      </c>
      <c r="AA330" s="34">
        <v>6</v>
      </c>
      <c r="AB330" s="34">
        <v>31</v>
      </c>
      <c r="AC330" s="38" t="s">
        <v>164</v>
      </c>
      <c r="AD330" s="9" t="s">
        <v>46</v>
      </c>
      <c r="AE330" s="9" t="s">
        <v>1382</v>
      </c>
      <c r="AF330" s="9" t="s">
        <v>397</v>
      </c>
      <c r="AG330" s="9"/>
    </row>
    <row r="331" s="23" customFormat="1" ht="87" spans="1:33">
      <c r="A331" s="29">
        <f>SUBTOTAL(103,$B$6:$B331)*1</f>
        <v>326</v>
      </c>
      <c r="B331" s="29" t="s">
        <v>153</v>
      </c>
      <c r="C331" s="9" t="s">
        <v>1454</v>
      </c>
      <c r="D331" s="9" t="s">
        <v>155</v>
      </c>
      <c r="E331" s="9" t="s">
        <v>156</v>
      </c>
      <c r="F331" s="9" t="s">
        <v>157</v>
      </c>
      <c r="G331" s="9" t="s">
        <v>117</v>
      </c>
      <c r="H331" s="9" t="s">
        <v>1455</v>
      </c>
      <c r="I331" s="9" t="s">
        <v>195</v>
      </c>
      <c r="J331" s="9" t="str">
        <f t="shared" si="15"/>
        <v>庄口镇上芦村上芦村农产业标准化生产基地建设项目新建农产品标准化生产基地建设300平方米及硬化500平方米，公共照明灯10盏等。20</v>
      </c>
      <c r="K331" s="9" t="s">
        <v>1456</v>
      </c>
      <c r="L331" s="9" t="s">
        <v>168</v>
      </c>
      <c r="M331" s="9" t="s">
        <v>62</v>
      </c>
      <c r="N331" s="9" t="s">
        <v>160</v>
      </c>
      <c r="O331" s="9">
        <v>359</v>
      </c>
      <c r="P331" s="9" t="s">
        <v>161</v>
      </c>
      <c r="Q331" s="9" t="s">
        <v>289</v>
      </c>
      <c r="R331" s="9">
        <v>800</v>
      </c>
      <c r="S331" s="9" t="s">
        <v>27</v>
      </c>
      <c r="T331" s="9" t="s">
        <v>86</v>
      </c>
      <c r="U331" s="9" t="s">
        <v>34</v>
      </c>
      <c r="V331" s="9">
        <v>20</v>
      </c>
      <c r="W331" s="9">
        <v>20</v>
      </c>
      <c r="X331" s="9"/>
      <c r="Y331" s="9" t="s">
        <v>1457</v>
      </c>
      <c r="Z331" s="38" t="str">
        <f t="shared" ref="Z331:Z394" si="16">K331</f>
        <v>新建农产品标准化生产基地建设300平方米及硬化500平方米，公共照明灯10盏等。</v>
      </c>
      <c r="AA331" s="34" t="s">
        <v>1458</v>
      </c>
      <c r="AB331" s="34" t="s">
        <v>1459</v>
      </c>
      <c r="AC331" s="38" t="s">
        <v>164</v>
      </c>
      <c r="AD331" s="9" t="s">
        <v>29</v>
      </c>
      <c r="AE331" s="9" t="s">
        <v>1460</v>
      </c>
      <c r="AF331" s="9" t="s">
        <v>1460</v>
      </c>
      <c r="AG331" s="9"/>
    </row>
    <row r="332" s="23" customFormat="1" ht="69.6" spans="1:33">
      <c r="A332" s="29">
        <f>SUBTOTAL(103,$B$6:$B332)*1</f>
        <v>327</v>
      </c>
      <c r="B332" s="29" t="s">
        <v>153</v>
      </c>
      <c r="C332" s="9" t="s">
        <v>1461</v>
      </c>
      <c r="D332" s="9" t="s">
        <v>155</v>
      </c>
      <c r="E332" s="9" t="s">
        <v>156</v>
      </c>
      <c r="F332" s="9" t="s">
        <v>157</v>
      </c>
      <c r="G332" s="9" t="s">
        <v>117</v>
      </c>
      <c r="H332" s="9" t="s">
        <v>1455</v>
      </c>
      <c r="I332" s="9" t="s">
        <v>195</v>
      </c>
      <c r="J332" s="9" t="str">
        <f t="shared" si="15"/>
        <v>庄口镇上芦村上芦坝人居环境整治项目排污沟900米，街檐硬化1500平方米，污塘整治两处 ，脱贫户入户路整修300米32</v>
      </c>
      <c r="K332" s="9" t="s">
        <v>1462</v>
      </c>
      <c r="L332" s="9" t="s">
        <v>168</v>
      </c>
      <c r="M332" s="9" t="s">
        <v>63</v>
      </c>
      <c r="N332" s="9" t="s">
        <v>160</v>
      </c>
      <c r="O332" s="9">
        <v>8082</v>
      </c>
      <c r="P332" s="9" t="s">
        <v>161</v>
      </c>
      <c r="Q332" s="9" t="s">
        <v>319</v>
      </c>
      <c r="R332" s="9">
        <v>1500</v>
      </c>
      <c r="S332" s="9" t="s">
        <v>50</v>
      </c>
      <c r="T332" s="9" t="s">
        <v>91</v>
      </c>
      <c r="U332" s="9" t="s">
        <v>51</v>
      </c>
      <c r="V332" s="9">
        <v>32</v>
      </c>
      <c r="W332" s="9">
        <v>32</v>
      </c>
      <c r="X332" s="9"/>
      <c r="Y332" s="9" t="s">
        <v>1463</v>
      </c>
      <c r="Z332" s="38" t="str">
        <f t="shared" si="16"/>
        <v>排污沟900米，街檐硬化1500平方米，污塘整治两处 ，脱贫户入户路整修300米</v>
      </c>
      <c r="AA332" s="34">
        <v>90</v>
      </c>
      <c r="AB332" s="34">
        <v>450</v>
      </c>
      <c r="AC332" s="38" t="s">
        <v>164</v>
      </c>
      <c r="AD332" s="9" t="s">
        <v>29</v>
      </c>
      <c r="AE332" s="9" t="s">
        <v>1460</v>
      </c>
      <c r="AF332" s="9" t="s">
        <v>1460</v>
      </c>
      <c r="AG332" s="9"/>
    </row>
    <row r="333" s="23" customFormat="1" ht="87" spans="1:33">
      <c r="A333" s="29">
        <f>SUBTOTAL(103,$B$6:$B333)*1</f>
        <v>328</v>
      </c>
      <c r="B333" s="29" t="s">
        <v>153</v>
      </c>
      <c r="C333" s="9" t="s">
        <v>1464</v>
      </c>
      <c r="D333" s="9" t="s">
        <v>155</v>
      </c>
      <c r="E333" s="9" t="s">
        <v>156</v>
      </c>
      <c r="F333" s="9" t="s">
        <v>157</v>
      </c>
      <c r="G333" s="9" t="s">
        <v>117</v>
      </c>
      <c r="H333" s="9" t="s">
        <v>1455</v>
      </c>
      <c r="I333" s="9" t="s">
        <v>195</v>
      </c>
      <c r="J333" s="9" t="str">
        <f t="shared" si="15"/>
        <v>庄口镇上芦村庄口镇上芦村农饮水厂改造提升工程围墙长30m、宽0.26m、高2.5m,沉淀池长10m、宽9m、高2m，窖涵管长20m、直径0.6m10.5</v>
      </c>
      <c r="K333" s="9" t="s">
        <v>1465</v>
      </c>
      <c r="L333" s="9" t="s">
        <v>168</v>
      </c>
      <c r="M333" s="9" t="s">
        <v>63</v>
      </c>
      <c r="N333" s="9" t="s">
        <v>160</v>
      </c>
      <c r="O333" s="9">
        <v>8082</v>
      </c>
      <c r="P333" s="9" t="s">
        <v>161</v>
      </c>
      <c r="Q333" s="9" t="s">
        <v>229</v>
      </c>
      <c r="R333" s="9">
        <v>1</v>
      </c>
      <c r="S333" s="9" t="s">
        <v>50</v>
      </c>
      <c r="T333" s="9" t="s">
        <v>90</v>
      </c>
      <c r="U333" s="9" t="s">
        <v>54</v>
      </c>
      <c r="V333" s="9">
        <v>10.5</v>
      </c>
      <c r="W333" s="9">
        <v>10.5</v>
      </c>
      <c r="X333" s="9"/>
      <c r="Y333" s="9" t="s">
        <v>1466</v>
      </c>
      <c r="Z333" s="38" t="str">
        <f t="shared" si="16"/>
        <v>围墙长30m、宽0.26m、高2.5m,沉淀池长10m、宽9m、高2m，窖涵管长20m、直径0.6m</v>
      </c>
      <c r="AA333" s="34">
        <v>473</v>
      </c>
      <c r="AB333" s="34">
        <v>1955</v>
      </c>
      <c r="AC333" s="38" t="s">
        <v>164</v>
      </c>
      <c r="AD333" s="9" t="s">
        <v>55</v>
      </c>
      <c r="AE333" s="9" t="s">
        <v>1382</v>
      </c>
      <c r="AF333" s="9" t="s">
        <v>1460</v>
      </c>
      <c r="AG333" s="9"/>
    </row>
    <row r="334" s="23" customFormat="1" ht="174" spans="1:33">
      <c r="A334" s="29">
        <f>SUBTOTAL(103,$B$6:$B334)*1</f>
        <v>329</v>
      </c>
      <c r="B334" s="29" t="s">
        <v>153</v>
      </c>
      <c r="C334" s="9" t="s">
        <v>388</v>
      </c>
      <c r="D334" s="9" t="s">
        <v>155</v>
      </c>
      <c r="E334" s="9" t="s">
        <v>156</v>
      </c>
      <c r="F334" s="9" t="s">
        <v>157</v>
      </c>
      <c r="G334" s="9" t="s">
        <v>117</v>
      </c>
      <c r="H334" s="9" t="s">
        <v>1467</v>
      </c>
      <c r="I334" s="9"/>
      <c r="J334" s="9" t="str">
        <f t="shared" si="15"/>
        <v>庄口镇下芦村、禾坑村、白沙村、上芦村、大排村、农田复耕项目（二）下芦村撂荒地开垦复耕180亩、禾坑村撂荒地开垦复耕100亩、白沙村撂荒复耕复种75亩、上芦村撂荒地开垦复耕50亩、大排村撂荒地开垦复耕55亩14.32</v>
      </c>
      <c r="K334" s="9" t="s">
        <v>1468</v>
      </c>
      <c r="L334" s="9" t="s">
        <v>227</v>
      </c>
      <c r="M334" s="9" t="s">
        <v>67</v>
      </c>
      <c r="N334" s="9" t="s">
        <v>228</v>
      </c>
      <c r="O334" s="9">
        <v>307.875</v>
      </c>
      <c r="P334" s="9" t="s">
        <v>161</v>
      </c>
      <c r="Q334" s="9" t="s">
        <v>222</v>
      </c>
      <c r="R334" s="9">
        <v>460</v>
      </c>
      <c r="S334" s="9" t="s">
        <v>27</v>
      </c>
      <c r="T334" s="9" t="s">
        <v>85</v>
      </c>
      <c r="U334" s="9" t="s">
        <v>43</v>
      </c>
      <c r="V334" s="9">
        <v>14.32</v>
      </c>
      <c r="W334" s="9"/>
      <c r="X334" s="9">
        <f>V334</f>
        <v>14.32</v>
      </c>
      <c r="Y334" s="9" t="s">
        <v>1469</v>
      </c>
      <c r="Z334" s="38" t="str">
        <f t="shared" si="16"/>
        <v>下芦村撂荒地开垦复耕180亩、禾坑村撂荒地开垦复耕100亩、白沙村撂荒复耕复种75亩、上芦村撂荒地开垦复耕50亩、大排村撂荒地开垦复耕55亩</v>
      </c>
      <c r="AA334" s="34">
        <v>753</v>
      </c>
      <c r="AB334" s="34">
        <v>3425</v>
      </c>
      <c r="AC334" s="38" t="s">
        <v>164</v>
      </c>
      <c r="AD334" s="9" t="s">
        <v>29</v>
      </c>
      <c r="AE334" s="9" t="s">
        <v>1470</v>
      </c>
      <c r="AF334" s="9" t="s">
        <v>1470</v>
      </c>
      <c r="AG334" s="9"/>
    </row>
    <row r="335" s="23" customFormat="1" ht="69.6" spans="1:33">
      <c r="A335" s="29">
        <f>SUBTOTAL(103,$B$6:$B335)*1</f>
        <v>330</v>
      </c>
      <c r="B335" s="29" t="s">
        <v>153</v>
      </c>
      <c r="C335" s="9" t="s">
        <v>1392</v>
      </c>
      <c r="D335" s="9" t="s">
        <v>155</v>
      </c>
      <c r="E335" s="9" t="s">
        <v>156</v>
      </c>
      <c r="F335" s="9" t="s">
        <v>157</v>
      </c>
      <c r="G335" s="9" t="s">
        <v>117</v>
      </c>
      <c r="H335" s="9" t="s">
        <v>1471</v>
      </c>
      <c r="I335" s="9" t="s">
        <v>208</v>
      </c>
      <c r="J335" s="9" t="str">
        <f t="shared" si="15"/>
        <v>庄口镇小坝村住房漏水整修项目对脱贫户及“三类人群”住房漏水整修，盖树脂瓦面约700平方米。5</v>
      </c>
      <c r="K335" s="9" t="s">
        <v>1472</v>
      </c>
      <c r="L335" s="9" t="s">
        <v>172</v>
      </c>
      <c r="M335" s="9" t="s">
        <v>25</v>
      </c>
      <c r="N335" s="9" t="s">
        <v>160</v>
      </c>
      <c r="O335" s="9">
        <v>8880</v>
      </c>
      <c r="P335" s="9" t="s">
        <v>161</v>
      </c>
      <c r="Q335" s="9" t="s">
        <v>319</v>
      </c>
      <c r="R335" s="9">
        <v>700</v>
      </c>
      <c r="S335" s="9" t="s">
        <v>44</v>
      </c>
      <c r="T335" s="9" t="s">
        <v>93</v>
      </c>
      <c r="U335" s="9" t="s">
        <v>45</v>
      </c>
      <c r="V335" s="9">
        <v>5</v>
      </c>
      <c r="W335" s="9">
        <v>5</v>
      </c>
      <c r="X335" s="9"/>
      <c r="Y335" s="9" t="s">
        <v>1473</v>
      </c>
      <c r="Z335" s="38" t="str">
        <f t="shared" si="16"/>
        <v>对脱贫户及“三类人群”住房漏水整修，盖树脂瓦面约700平方米。</v>
      </c>
      <c r="AA335" s="34" t="s">
        <v>1474</v>
      </c>
      <c r="AB335" s="34" t="s">
        <v>1475</v>
      </c>
      <c r="AC335" s="38" t="s">
        <v>164</v>
      </c>
      <c r="AD335" s="9" t="s">
        <v>46</v>
      </c>
      <c r="AE335" s="9" t="s">
        <v>1476</v>
      </c>
      <c r="AF335" s="9" t="s">
        <v>1476</v>
      </c>
      <c r="AG335" s="9"/>
    </row>
    <row r="336" s="23" customFormat="1" ht="121.8" spans="1:33">
      <c r="A336" s="29">
        <f>SUBTOTAL(103,$B$6:$B336)*1</f>
        <v>331</v>
      </c>
      <c r="B336" s="29" t="s">
        <v>153</v>
      </c>
      <c r="C336" s="9" t="s">
        <v>1477</v>
      </c>
      <c r="D336" s="9" t="s">
        <v>155</v>
      </c>
      <c r="E336" s="9" t="s">
        <v>156</v>
      </c>
      <c r="F336" s="9" t="s">
        <v>157</v>
      </c>
      <c r="G336" s="9" t="s">
        <v>98</v>
      </c>
      <c r="H336" s="9" t="s">
        <v>194</v>
      </c>
      <c r="I336" s="9" t="s">
        <v>195</v>
      </c>
      <c r="J336" s="9" t="str">
        <f t="shared" si="15"/>
        <v>白鹅乡白鹅村购置农业产业加工车间购置西江镇农业产业加工车间132㎡。33</v>
      </c>
      <c r="K336" s="9" t="s">
        <v>1478</v>
      </c>
      <c r="L336" s="9" t="s">
        <v>168</v>
      </c>
      <c r="M336" s="9" t="s">
        <v>73</v>
      </c>
      <c r="N336" s="9" t="s">
        <v>160</v>
      </c>
      <c r="O336" s="9">
        <v>823</v>
      </c>
      <c r="P336" s="9" t="s">
        <v>161</v>
      </c>
      <c r="Q336" s="9" t="s">
        <v>289</v>
      </c>
      <c r="R336" s="9">
        <f t="shared" ref="R336:R399" si="17">V336/0.25</f>
        <v>132</v>
      </c>
      <c r="S336" s="9" t="s">
        <v>27</v>
      </c>
      <c r="T336" s="9" t="s">
        <v>86</v>
      </c>
      <c r="U336" s="9" t="s">
        <v>28</v>
      </c>
      <c r="V336" s="9">
        <v>33</v>
      </c>
      <c r="W336" s="9">
        <v>33</v>
      </c>
      <c r="X336" s="9"/>
      <c r="Y336" s="9" t="s">
        <v>1479</v>
      </c>
      <c r="Z336" s="38" t="str">
        <f t="shared" si="16"/>
        <v>购置西江镇农业产业加工车间132㎡。</v>
      </c>
      <c r="AA336" s="34">
        <v>7</v>
      </c>
      <c r="AB336" s="34">
        <v>31</v>
      </c>
      <c r="AC336" s="38" t="s">
        <v>164</v>
      </c>
      <c r="AD336" s="9" t="s">
        <v>29</v>
      </c>
      <c r="AE336" s="9" t="str">
        <f>G336&amp;"人民政府"</f>
        <v>白鹅乡人民政府</v>
      </c>
      <c r="AF336" s="9" t="str">
        <f t="shared" ref="AF336:AF342" si="18">H336&amp;"民委员会"</f>
        <v>白鹅村民委员会</v>
      </c>
      <c r="AG336" s="9"/>
    </row>
    <row r="337" s="23" customFormat="1" ht="121.8" spans="1:33">
      <c r="A337" s="29">
        <f>SUBTOTAL(103,$B$6:$B337)*1</f>
        <v>332</v>
      </c>
      <c r="B337" s="29" t="s">
        <v>153</v>
      </c>
      <c r="C337" s="9" t="s">
        <v>1477</v>
      </c>
      <c r="D337" s="9" t="s">
        <v>155</v>
      </c>
      <c r="E337" s="9" t="s">
        <v>156</v>
      </c>
      <c r="F337" s="9" t="s">
        <v>157</v>
      </c>
      <c r="G337" s="9" t="s">
        <v>98</v>
      </c>
      <c r="H337" s="9" t="s">
        <v>1480</v>
      </c>
      <c r="I337" s="9" t="s">
        <v>246</v>
      </c>
      <c r="J337" s="9" t="str">
        <f t="shared" si="15"/>
        <v>白鹅乡角屋村购置农业产业加工车间购置西江镇农业产业加工车间200㎡。50</v>
      </c>
      <c r="K337" s="9" t="s">
        <v>1481</v>
      </c>
      <c r="L337" s="9" t="s">
        <v>172</v>
      </c>
      <c r="M337" s="9" t="s">
        <v>288</v>
      </c>
      <c r="N337" s="9" t="s">
        <v>1482</v>
      </c>
      <c r="O337" s="9">
        <v>250</v>
      </c>
      <c r="P337" s="9" t="s">
        <v>161</v>
      </c>
      <c r="Q337" s="9" t="s">
        <v>289</v>
      </c>
      <c r="R337" s="9">
        <f t="shared" si="17"/>
        <v>200</v>
      </c>
      <c r="S337" s="9" t="s">
        <v>27</v>
      </c>
      <c r="T337" s="9" t="s">
        <v>86</v>
      </c>
      <c r="U337" s="9" t="s">
        <v>28</v>
      </c>
      <c r="V337" s="9">
        <v>50</v>
      </c>
      <c r="W337" s="9">
        <v>50</v>
      </c>
      <c r="X337" s="9"/>
      <c r="Y337" s="9" t="s">
        <v>1483</v>
      </c>
      <c r="Z337" s="38" t="str">
        <f t="shared" si="16"/>
        <v>购置西江镇农业产业加工车间200㎡。</v>
      </c>
      <c r="AA337" s="34">
        <v>15</v>
      </c>
      <c r="AB337" s="34">
        <v>68</v>
      </c>
      <c r="AC337" s="38" t="s">
        <v>164</v>
      </c>
      <c r="AD337" s="9" t="s">
        <v>29</v>
      </c>
      <c r="AE337" s="9" t="s">
        <v>1484</v>
      </c>
      <c r="AF337" s="9" t="s">
        <v>1484</v>
      </c>
      <c r="AG337" s="9"/>
    </row>
    <row r="338" s="23" customFormat="1" ht="121.8" spans="1:33">
      <c r="A338" s="29">
        <f>SUBTOTAL(103,$B$6:$B338)*1</f>
        <v>333</v>
      </c>
      <c r="B338" s="29" t="s">
        <v>153</v>
      </c>
      <c r="C338" s="9" t="s">
        <v>1477</v>
      </c>
      <c r="D338" s="9" t="s">
        <v>155</v>
      </c>
      <c r="E338" s="9" t="s">
        <v>156</v>
      </c>
      <c r="F338" s="9" t="s">
        <v>157</v>
      </c>
      <c r="G338" s="9" t="s">
        <v>98</v>
      </c>
      <c r="H338" s="9" t="s">
        <v>1480</v>
      </c>
      <c r="I338" s="9" t="s">
        <v>246</v>
      </c>
      <c r="J338" s="9" t="str">
        <f t="shared" si="15"/>
        <v>白鹅乡角屋村购置农业产业加工车间购置西江镇农业产业加工车间36㎡。9</v>
      </c>
      <c r="K338" s="9" t="s">
        <v>1485</v>
      </c>
      <c r="L338" s="9" t="s">
        <v>168</v>
      </c>
      <c r="M338" s="9" t="s">
        <v>73</v>
      </c>
      <c r="N338" s="9" t="s">
        <v>160</v>
      </c>
      <c r="O338" s="9">
        <v>823</v>
      </c>
      <c r="P338" s="9" t="s">
        <v>161</v>
      </c>
      <c r="Q338" s="9" t="s">
        <v>289</v>
      </c>
      <c r="R338" s="9">
        <f t="shared" si="17"/>
        <v>36</v>
      </c>
      <c r="S338" s="9" t="s">
        <v>27</v>
      </c>
      <c r="T338" s="9" t="s">
        <v>86</v>
      </c>
      <c r="U338" s="9" t="s">
        <v>28</v>
      </c>
      <c r="V338" s="9">
        <v>9</v>
      </c>
      <c r="W338" s="9">
        <v>9</v>
      </c>
      <c r="X338" s="9"/>
      <c r="Y338" s="9" t="s">
        <v>1486</v>
      </c>
      <c r="Z338" s="38" t="str">
        <f t="shared" si="16"/>
        <v>购置西江镇农业产业加工车间36㎡。</v>
      </c>
      <c r="AA338" s="34">
        <v>2</v>
      </c>
      <c r="AB338" s="34">
        <v>9</v>
      </c>
      <c r="AC338" s="38" t="s">
        <v>164</v>
      </c>
      <c r="AD338" s="9" t="s">
        <v>29</v>
      </c>
      <c r="AE338" s="9" t="s">
        <v>1484</v>
      </c>
      <c r="AF338" s="9" t="s">
        <v>1484</v>
      </c>
      <c r="AG338" s="9"/>
    </row>
    <row r="339" s="23" customFormat="1" ht="121.8" spans="1:33">
      <c r="A339" s="29">
        <f>SUBTOTAL(103,$B$6:$B339)*1</f>
        <v>334</v>
      </c>
      <c r="B339" s="29" t="s">
        <v>153</v>
      </c>
      <c r="C339" s="9" t="s">
        <v>1477</v>
      </c>
      <c r="D339" s="9" t="s">
        <v>155</v>
      </c>
      <c r="E339" s="9" t="s">
        <v>156</v>
      </c>
      <c r="F339" s="9" t="s">
        <v>157</v>
      </c>
      <c r="G339" s="9" t="s">
        <v>98</v>
      </c>
      <c r="H339" s="9" t="s">
        <v>237</v>
      </c>
      <c r="I339" s="9" t="s">
        <v>195</v>
      </c>
      <c r="J339" s="9" t="str">
        <f t="shared" si="15"/>
        <v>白鹅乡狮子村购置农业产业加工车间购置西江镇农业产业加工车间120㎡。30</v>
      </c>
      <c r="K339" s="9" t="s">
        <v>1487</v>
      </c>
      <c r="L339" s="9" t="s">
        <v>172</v>
      </c>
      <c r="M339" s="9" t="s">
        <v>25</v>
      </c>
      <c r="N339" s="9" t="s">
        <v>160</v>
      </c>
      <c r="O339" s="9">
        <v>8880</v>
      </c>
      <c r="P339" s="9" t="s">
        <v>161</v>
      </c>
      <c r="Q339" s="9" t="s">
        <v>289</v>
      </c>
      <c r="R339" s="9">
        <f t="shared" si="17"/>
        <v>120</v>
      </c>
      <c r="S339" s="9" t="s">
        <v>27</v>
      </c>
      <c r="T339" s="9" t="s">
        <v>86</v>
      </c>
      <c r="U339" s="9" t="s">
        <v>28</v>
      </c>
      <c r="V339" s="9">
        <v>30</v>
      </c>
      <c r="W339" s="9">
        <v>30</v>
      </c>
      <c r="X339" s="9"/>
      <c r="Y339" s="9" t="s">
        <v>1488</v>
      </c>
      <c r="Z339" s="38" t="str">
        <f t="shared" si="16"/>
        <v>购置西江镇农业产业加工车间120㎡。</v>
      </c>
      <c r="AA339" s="34">
        <v>9</v>
      </c>
      <c r="AB339" s="34">
        <v>41</v>
      </c>
      <c r="AC339" s="38" t="s">
        <v>164</v>
      </c>
      <c r="AD339" s="9" t="s">
        <v>29</v>
      </c>
      <c r="AE339" s="9" t="s">
        <v>241</v>
      </c>
      <c r="AF339" s="9" t="s">
        <v>241</v>
      </c>
      <c r="AG339" s="9"/>
    </row>
    <row r="340" s="23" customFormat="1" ht="121.8" spans="1:33">
      <c r="A340" s="29">
        <f>SUBTOTAL(103,$B$6:$B340)*1</f>
        <v>335</v>
      </c>
      <c r="B340" s="29" t="s">
        <v>153</v>
      </c>
      <c r="C340" s="9" t="s">
        <v>1477</v>
      </c>
      <c r="D340" s="9" t="s">
        <v>155</v>
      </c>
      <c r="E340" s="9" t="s">
        <v>185</v>
      </c>
      <c r="F340" s="9" t="s">
        <v>157</v>
      </c>
      <c r="G340" s="9" t="s">
        <v>98</v>
      </c>
      <c r="H340" s="9" t="s">
        <v>237</v>
      </c>
      <c r="I340" s="9" t="s">
        <v>195</v>
      </c>
      <c r="J340" s="9" t="str">
        <f t="shared" si="15"/>
        <v>白鹅乡狮子村购置农业产业加工车间购置西江镇农业产业加工车间160㎡。40</v>
      </c>
      <c r="K340" s="9" t="s">
        <v>1489</v>
      </c>
      <c r="L340" s="9" t="s">
        <v>172</v>
      </c>
      <c r="M340" s="9" t="s">
        <v>25</v>
      </c>
      <c r="N340" s="9" t="s">
        <v>160</v>
      </c>
      <c r="O340" s="9">
        <v>8880</v>
      </c>
      <c r="P340" s="9" t="s">
        <v>161</v>
      </c>
      <c r="Q340" s="9" t="s">
        <v>289</v>
      </c>
      <c r="R340" s="9">
        <f t="shared" si="17"/>
        <v>160</v>
      </c>
      <c r="S340" s="9" t="s">
        <v>27</v>
      </c>
      <c r="T340" s="9" t="s">
        <v>86</v>
      </c>
      <c r="U340" s="9" t="s">
        <v>28</v>
      </c>
      <c r="V340" s="9">
        <v>40</v>
      </c>
      <c r="W340" s="9">
        <v>40</v>
      </c>
      <c r="X340" s="9"/>
      <c r="Y340" s="9" t="s">
        <v>1490</v>
      </c>
      <c r="Z340" s="38" t="str">
        <f t="shared" si="16"/>
        <v>购置西江镇农业产业加工车间160㎡。</v>
      </c>
      <c r="AA340" s="34">
        <v>12</v>
      </c>
      <c r="AB340" s="34">
        <v>54</v>
      </c>
      <c r="AC340" s="38" t="s">
        <v>164</v>
      </c>
      <c r="AD340" s="9" t="s">
        <v>29</v>
      </c>
      <c r="AE340" s="9" t="s">
        <v>217</v>
      </c>
      <c r="AF340" s="9" t="str">
        <f t="shared" si="18"/>
        <v>狮子村民委员会</v>
      </c>
      <c r="AG340" s="9"/>
    </row>
    <row r="341" s="23" customFormat="1" ht="104.4" spans="1:33">
      <c r="A341" s="29">
        <f>SUBTOTAL(103,$B$6:$B341)*1</f>
        <v>336</v>
      </c>
      <c r="B341" s="29" t="s">
        <v>153</v>
      </c>
      <c r="C341" s="9" t="s">
        <v>1477</v>
      </c>
      <c r="D341" s="9" t="s">
        <v>155</v>
      </c>
      <c r="E341" s="9" t="s">
        <v>156</v>
      </c>
      <c r="F341" s="9" t="s">
        <v>157</v>
      </c>
      <c r="G341" s="9" t="s">
        <v>98</v>
      </c>
      <c r="H341" s="9" t="s">
        <v>1491</v>
      </c>
      <c r="I341" s="9" t="s">
        <v>246</v>
      </c>
      <c r="J341" s="9" t="str">
        <f t="shared" si="15"/>
        <v>白鹅乡水东村购置农业产业加工车间购置西江镇农业产业加工车间172㎡。43</v>
      </c>
      <c r="K341" s="9" t="s">
        <v>1492</v>
      </c>
      <c r="L341" s="9" t="s">
        <v>168</v>
      </c>
      <c r="M341" s="9" t="s">
        <v>63</v>
      </c>
      <c r="N341" s="9" t="s">
        <v>160</v>
      </c>
      <c r="O341" s="9">
        <v>8082</v>
      </c>
      <c r="P341" s="9" t="s">
        <v>161</v>
      </c>
      <c r="Q341" s="9" t="s">
        <v>289</v>
      </c>
      <c r="R341" s="9">
        <f t="shared" si="17"/>
        <v>172</v>
      </c>
      <c r="S341" s="9" t="s">
        <v>27</v>
      </c>
      <c r="T341" s="9" t="s">
        <v>86</v>
      </c>
      <c r="U341" s="9" t="s">
        <v>28</v>
      </c>
      <c r="V341" s="9">
        <v>43</v>
      </c>
      <c r="W341" s="9">
        <v>43</v>
      </c>
      <c r="X341" s="9"/>
      <c r="Y341" s="9" t="s">
        <v>1493</v>
      </c>
      <c r="Z341" s="38" t="str">
        <f t="shared" si="16"/>
        <v>购置西江镇农业产业加工车间172㎡。</v>
      </c>
      <c r="AA341" s="34" t="str">
        <f>MID(Y341,60,2)</f>
        <v>13</v>
      </c>
      <c r="AB341" s="34">
        <v>2380</v>
      </c>
      <c r="AC341" s="38" t="s">
        <v>164</v>
      </c>
      <c r="AD341" s="9" t="s">
        <v>29</v>
      </c>
      <c r="AE341" s="9" t="s">
        <v>217</v>
      </c>
      <c r="AF341" s="9" t="str">
        <f t="shared" si="18"/>
        <v>水东村民委员会</v>
      </c>
      <c r="AG341" s="9"/>
    </row>
    <row r="342" s="23" customFormat="1" ht="104.4" spans="1:33">
      <c r="A342" s="29">
        <f>SUBTOTAL(103,$B$6:$B342)*1</f>
        <v>337</v>
      </c>
      <c r="B342" s="29" t="s">
        <v>153</v>
      </c>
      <c r="C342" s="9" t="s">
        <v>1477</v>
      </c>
      <c r="D342" s="9" t="s">
        <v>155</v>
      </c>
      <c r="E342" s="9" t="s">
        <v>156</v>
      </c>
      <c r="F342" s="9" t="s">
        <v>157</v>
      </c>
      <c r="G342" s="9" t="s">
        <v>98</v>
      </c>
      <c r="H342" s="9" t="s">
        <v>1491</v>
      </c>
      <c r="I342" s="9" t="s">
        <v>246</v>
      </c>
      <c r="J342" s="9" t="str">
        <f t="shared" si="15"/>
        <v>白鹅乡水东村购置农业产业加工车间购置西江镇农业产业加工车间160㎡。40</v>
      </c>
      <c r="K342" s="9" t="s">
        <v>1489</v>
      </c>
      <c r="L342" s="4" t="s">
        <v>172</v>
      </c>
      <c r="M342" s="4" t="s">
        <v>25</v>
      </c>
      <c r="N342" s="4" t="s">
        <v>160</v>
      </c>
      <c r="O342" s="4">
        <v>8880</v>
      </c>
      <c r="P342" s="9" t="s">
        <v>161</v>
      </c>
      <c r="Q342" s="9" t="s">
        <v>289</v>
      </c>
      <c r="R342" s="9">
        <f t="shared" si="17"/>
        <v>160</v>
      </c>
      <c r="S342" s="9" t="s">
        <v>27</v>
      </c>
      <c r="T342" s="9" t="s">
        <v>86</v>
      </c>
      <c r="U342" s="9" t="s">
        <v>28</v>
      </c>
      <c r="V342" s="9">
        <v>40</v>
      </c>
      <c r="W342" s="9">
        <v>40</v>
      </c>
      <c r="X342" s="9"/>
      <c r="Y342" s="9" t="s">
        <v>1494</v>
      </c>
      <c r="Z342" s="38" t="str">
        <f t="shared" si="16"/>
        <v>购置西江镇农业产业加工车间160㎡。</v>
      </c>
      <c r="AA342" s="34">
        <v>2</v>
      </c>
      <c r="AB342" s="34">
        <v>9</v>
      </c>
      <c r="AC342" s="38" t="s">
        <v>164</v>
      </c>
      <c r="AD342" s="9" t="s">
        <v>29</v>
      </c>
      <c r="AE342" s="9" t="s">
        <v>217</v>
      </c>
      <c r="AF342" s="9" t="str">
        <f t="shared" si="18"/>
        <v>水东村民委员会</v>
      </c>
      <c r="AG342" s="9"/>
    </row>
    <row r="343" s="23" customFormat="1" ht="121.8" spans="1:33">
      <c r="A343" s="29">
        <f>SUBTOTAL(103,$B$6:$B343)*1</f>
        <v>338</v>
      </c>
      <c r="B343" s="29" t="s">
        <v>153</v>
      </c>
      <c r="C343" s="9" t="s">
        <v>1477</v>
      </c>
      <c r="D343" s="9" t="s">
        <v>155</v>
      </c>
      <c r="E343" s="9" t="s">
        <v>156</v>
      </c>
      <c r="F343" s="9" t="s">
        <v>157</v>
      </c>
      <c r="G343" s="9" t="s">
        <v>98</v>
      </c>
      <c r="H343" s="9" t="s">
        <v>1495</v>
      </c>
      <c r="I343" s="9" t="s">
        <v>195</v>
      </c>
      <c r="J343" s="9" t="str">
        <f t="shared" si="15"/>
        <v>白鹅乡洋口村购置农业产业加工车间购置西江镇农业产业加工车间80㎡。20</v>
      </c>
      <c r="K343" s="9" t="s">
        <v>1496</v>
      </c>
      <c r="L343" s="4" t="s">
        <v>172</v>
      </c>
      <c r="M343" s="4" t="s">
        <v>25</v>
      </c>
      <c r="N343" s="4" t="s">
        <v>160</v>
      </c>
      <c r="O343" s="4">
        <v>8880</v>
      </c>
      <c r="P343" s="9" t="s">
        <v>161</v>
      </c>
      <c r="Q343" s="9" t="s">
        <v>289</v>
      </c>
      <c r="R343" s="9">
        <f t="shared" si="17"/>
        <v>80</v>
      </c>
      <c r="S343" s="9" t="s">
        <v>27</v>
      </c>
      <c r="T343" s="9" t="s">
        <v>86</v>
      </c>
      <c r="U343" s="9" t="s">
        <v>28</v>
      </c>
      <c r="V343" s="9">
        <v>20</v>
      </c>
      <c r="W343" s="9">
        <v>20</v>
      </c>
      <c r="X343" s="9"/>
      <c r="Y343" s="9" t="s">
        <v>1497</v>
      </c>
      <c r="Z343" s="38" t="str">
        <f t="shared" si="16"/>
        <v>购置西江镇农业产业加工车间80㎡。</v>
      </c>
      <c r="AA343" s="34">
        <v>6</v>
      </c>
      <c r="AB343" s="34">
        <v>27</v>
      </c>
      <c r="AC343" s="38" t="s">
        <v>164</v>
      </c>
      <c r="AD343" s="9" t="s">
        <v>29</v>
      </c>
      <c r="AE343" s="9" t="s">
        <v>1498</v>
      </c>
      <c r="AF343" s="9" t="s">
        <v>1498</v>
      </c>
      <c r="AG343" s="9"/>
    </row>
    <row r="344" s="23" customFormat="1" ht="121.8" spans="1:33">
      <c r="A344" s="29">
        <f>SUBTOTAL(103,$B$6:$B344)*1</f>
        <v>339</v>
      </c>
      <c r="B344" s="29" t="s">
        <v>153</v>
      </c>
      <c r="C344" s="9" t="s">
        <v>1477</v>
      </c>
      <c r="D344" s="9" t="s">
        <v>155</v>
      </c>
      <c r="E344" s="9" t="s">
        <v>156</v>
      </c>
      <c r="F344" s="9" t="s">
        <v>157</v>
      </c>
      <c r="G344" s="9" t="s">
        <v>98</v>
      </c>
      <c r="H344" s="9" t="s">
        <v>1495</v>
      </c>
      <c r="I344" s="9" t="s">
        <v>195</v>
      </c>
      <c r="J344" s="9" t="str">
        <f t="shared" si="15"/>
        <v>白鹅乡洋口村购置农业产业加工车间购置西江镇农业产业加工车间180㎡。45</v>
      </c>
      <c r="K344" s="9" t="s">
        <v>1499</v>
      </c>
      <c r="L344" s="4" t="s">
        <v>172</v>
      </c>
      <c r="M344" s="4" t="s">
        <v>25</v>
      </c>
      <c r="N344" s="4" t="s">
        <v>160</v>
      </c>
      <c r="O344" s="4">
        <v>8880</v>
      </c>
      <c r="P344" s="9" t="s">
        <v>161</v>
      </c>
      <c r="Q344" s="9" t="s">
        <v>289</v>
      </c>
      <c r="R344" s="9">
        <f t="shared" si="17"/>
        <v>180</v>
      </c>
      <c r="S344" s="9" t="s">
        <v>27</v>
      </c>
      <c r="T344" s="9" t="s">
        <v>86</v>
      </c>
      <c r="U344" s="9" t="s">
        <v>28</v>
      </c>
      <c r="V344" s="9">
        <v>45</v>
      </c>
      <c r="W344" s="9">
        <v>45</v>
      </c>
      <c r="X344" s="9"/>
      <c r="Y344" s="9" t="s">
        <v>1500</v>
      </c>
      <c r="Z344" s="38" t="str">
        <f t="shared" si="16"/>
        <v>购置西江镇农业产业加工车间180㎡。</v>
      </c>
      <c r="AA344" s="34">
        <v>14</v>
      </c>
      <c r="AB344" s="34">
        <v>63</v>
      </c>
      <c r="AC344" s="38" t="s">
        <v>164</v>
      </c>
      <c r="AD344" s="9" t="s">
        <v>29</v>
      </c>
      <c r="AE344" s="9" t="s">
        <v>1498</v>
      </c>
      <c r="AF344" s="9" t="s">
        <v>1498</v>
      </c>
      <c r="AG344" s="9"/>
    </row>
    <row r="345" s="23" customFormat="1" ht="121.8" spans="1:33">
      <c r="A345" s="29">
        <f>SUBTOTAL(103,$B$6:$B345)*1</f>
        <v>340</v>
      </c>
      <c r="B345" s="29" t="s">
        <v>153</v>
      </c>
      <c r="C345" s="9" t="s">
        <v>1477</v>
      </c>
      <c r="D345" s="9" t="s">
        <v>155</v>
      </c>
      <c r="E345" s="9" t="s">
        <v>156</v>
      </c>
      <c r="F345" s="9" t="s">
        <v>157</v>
      </c>
      <c r="G345" s="9" t="s">
        <v>98</v>
      </c>
      <c r="H345" s="9" t="s">
        <v>1495</v>
      </c>
      <c r="I345" s="9" t="s">
        <v>195</v>
      </c>
      <c r="J345" s="9" t="str">
        <f t="shared" si="15"/>
        <v>白鹅乡洋口村购置农业产业加工车间购置西江镇农业产业加工车间192㎡。48</v>
      </c>
      <c r="K345" s="9" t="s">
        <v>1501</v>
      </c>
      <c r="L345" s="9" t="s">
        <v>172</v>
      </c>
      <c r="M345" s="9" t="s">
        <v>25</v>
      </c>
      <c r="N345" s="9" t="s">
        <v>160</v>
      </c>
      <c r="O345" s="9">
        <v>8880</v>
      </c>
      <c r="P345" s="9">
        <v>0</v>
      </c>
      <c r="Q345" s="9" t="s">
        <v>289</v>
      </c>
      <c r="R345" s="9">
        <f t="shared" si="17"/>
        <v>192</v>
      </c>
      <c r="S345" s="9" t="s">
        <v>27</v>
      </c>
      <c r="T345" s="9" t="s">
        <v>86</v>
      </c>
      <c r="U345" s="9" t="s">
        <v>28</v>
      </c>
      <c r="V345" s="9">
        <v>48</v>
      </c>
      <c r="W345" s="9">
        <v>48</v>
      </c>
      <c r="X345" s="9"/>
      <c r="Y345" s="9" t="s">
        <v>1502</v>
      </c>
      <c r="Z345" s="38" t="str">
        <f t="shared" si="16"/>
        <v>购置西江镇农业产业加工车间192㎡。</v>
      </c>
      <c r="AA345" s="34">
        <v>14</v>
      </c>
      <c r="AB345" s="34">
        <v>63</v>
      </c>
      <c r="AC345" s="38" t="s">
        <v>164</v>
      </c>
      <c r="AD345" s="9" t="s">
        <v>29</v>
      </c>
      <c r="AE345" s="9" t="s">
        <v>1498</v>
      </c>
      <c r="AF345" s="9" t="s">
        <v>1498</v>
      </c>
      <c r="AG345" s="9"/>
    </row>
    <row r="346" s="23" customFormat="1" ht="121.8" spans="1:33">
      <c r="A346" s="29">
        <f>SUBTOTAL(103,$B$6:$B346)*1</f>
        <v>341</v>
      </c>
      <c r="B346" s="29" t="s">
        <v>153</v>
      </c>
      <c r="C346" s="9" t="s">
        <v>1477</v>
      </c>
      <c r="D346" s="9" t="s">
        <v>155</v>
      </c>
      <c r="E346" s="9" t="s">
        <v>156</v>
      </c>
      <c r="F346" s="9" t="s">
        <v>157</v>
      </c>
      <c r="G346" s="9" t="s">
        <v>98</v>
      </c>
      <c r="H346" s="9" t="s">
        <v>273</v>
      </c>
      <c r="I346" s="9" t="s">
        <v>274</v>
      </c>
      <c r="J346" s="9" t="str">
        <f t="shared" si="15"/>
        <v>白鹅乡梓坑村购置农业产业加工车间购置西江镇农业产业加工车间400㎡。100</v>
      </c>
      <c r="K346" s="9" t="s">
        <v>1503</v>
      </c>
      <c r="L346" s="9" t="s">
        <v>168</v>
      </c>
      <c r="M346" s="9" t="s">
        <v>63</v>
      </c>
      <c r="N346" s="9" t="s">
        <v>160</v>
      </c>
      <c r="O346" s="9">
        <v>8082</v>
      </c>
      <c r="P346" s="9" t="s">
        <v>161</v>
      </c>
      <c r="Q346" s="9" t="s">
        <v>289</v>
      </c>
      <c r="R346" s="9">
        <f t="shared" si="17"/>
        <v>400</v>
      </c>
      <c r="S346" s="9" t="s">
        <v>27</v>
      </c>
      <c r="T346" s="9" t="s">
        <v>86</v>
      </c>
      <c r="U346" s="9" t="s">
        <v>28</v>
      </c>
      <c r="V346" s="9">
        <v>100</v>
      </c>
      <c r="W346" s="9">
        <v>100</v>
      </c>
      <c r="X346" s="9"/>
      <c r="Y346" s="9" t="s">
        <v>1504</v>
      </c>
      <c r="Z346" s="38" t="str">
        <f t="shared" si="16"/>
        <v>购置西江镇农业产业加工车间400㎡。</v>
      </c>
      <c r="AA346" s="34">
        <v>30</v>
      </c>
      <c r="AB346" s="34">
        <v>125</v>
      </c>
      <c r="AC346" s="38" t="s">
        <v>164</v>
      </c>
      <c r="AD346" s="9" t="s">
        <v>29</v>
      </c>
      <c r="AE346" s="9" t="s">
        <v>277</v>
      </c>
      <c r="AF346" s="9" t="s">
        <v>277</v>
      </c>
      <c r="AG346" s="9"/>
    </row>
    <row r="347" s="23" customFormat="1" ht="121.8" spans="1:33">
      <c r="A347" s="29">
        <f>SUBTOTAL(103,$B$6:$B347)*1</f>
        <v>342</v>
      </c>
      <c r="B347" s="29" t="s">
        <v>153</v>
      </c>
      <c r="C347" s="9" t="s">
        <v>1477</v>
      </c>
      <c r="D347" s="9" t="s">
        <v>155</v>
      </c>
      <c r="E347" s="9" t="s">
        <v>156</v>
      </c>
      <c r="F347" s="9" t="s">
        <v>157</v>
      </c>
      <c r="G347" s="9" t="s">
        <v>99</v>
      </c>
      <c r="H347" s="9" t="s">
        <v>1505</v>
      </c>
      <c r="I347" s="9"/>
      <c r="J347" s="9" t="str">
        <f t="shared" si="15"/>
        <v>城市社区贡江花苑安置点购置农业产业加工车间购置西江镇农业产业加工车间141.6㎡。35.4</v>
      </c>
      <c r="K347" s="9" t="s">
        <v>1506</v>
      </c>
      <c r="L347" s="4" t="s">
        <v>168</v>
      </c>
      <c r="M347" s="4" t="s">
        <v>63</v>
      </c>
      <c r="N347" s="4" t="s">
        <v>160</v>
      </c>
      <c r="O347" s="4">
        <v>8082</v>
      </c>
      <c r="P347" s="9" t="s">
        <v>161</v>
      </c>
      <c r="Q347" s="9" t="s">
        <v>289</v>
      </c>
      <c r="R347" s="9">
        <f t="shared" si="17"/>
        <v>141.6</v>
      </c>
      <c r="S347" s="9" t="s">
        <v>27</v>
      </c>
      <c r="T347" s="9" t="s">
        <v>86</v>
      </c>
      <c r="U347" s="9" t="s">
        <v>28</v>
      </c>
      <c r="V347" s="9">
        <v>35.4</v>
      </c>
      <c r="W347" s="9">
        <v>35.4</v>
      </c>
      <c r="X347" s="9"/>
      <c r="Y347" s="9" t="s">
        <v>1507</v>
      </c>
      <c r="Z347" s="38" t="str">
        <f t="shared" si="16"/>
        <v>购置西江镇农业产业加工车间141.6㎡。</v>
      </c>
      <c r="AA347" s="34">
        <v>10</v>
      </c>
      <c r="AB347" s="34">
        <v>45</v>
      </c>
      <c r="AC347" s="38" t="s">
        <v>164</v>
      </c>
      <c r="AD347" s="9" t="s">
        <v>29</v>
      </c>
      <c r="AE347" s="9" t="s">
        <v>99</v>
      </c>
      <c r="AF347" s="9" t="s">
        <v>291</v>
      </c>
      <c r="AG347" s="9"/>
    </row>
    <row r="348" s="23" customFormat="1" ht="121.8" spans="1:33">
      <c r="A348" s="29">
        <f>SUBTOTAL(103,$B$6:$B348)*1</f>
        <v>343</v>
      </c>
      <c r="B348" s="29" t="s">
        <v>153</v>
      </c>
      <c r="C348" s="9" t="s">
        <v>1477</v>
      </c>
      <c r="D348" s="9" t="s">
        <v>155</v>
      </c>
      <c r="E348" s="9" t="s">
        <v>156</v>
      </c>
      <c r="F348" s="9" t="s">
        <v>157</v>
      </c>
      <c r="G348" s="9" t="s">
        <v>99</v>
      </c>
      <c r="H348" s="9" t="s">
        <v>1508</v>
      </c>
      <c r="I348" s="9"/>
      <c r="J348" s="9" t="str">
        <f t="shared" si="15"/>
        <v>城市社区梦想家园·城北小区安置点购置农业产业加工车间购置西江镇农业产业加工车间141.6㎡。35.4</v>
      </c>
      <c r="K348" s="9" t="s">
        <v>1506</v>
      </c>
      <c r="L348" s="4" t="s">
        <v>168</v>
      </c>
      <c r="M348" s="4" t="s">
        <v>63</v>
      </c>
      <c r="N348" s="4" t="s">
        <v>160</v>
      </c>
      <c r="O348" s="4">
        <v>8082</v>
      </c>
      <c r="P348" s="9" t="s">
        <v>161</v>
      </c>
      <c r="Q348" s="9" t="s">
        <v>289</v>
      </c>
      <c r="R348" s="9">
        <f t="shared" si="17"/>
        <v>141.6</v>
      </c>
      <c r="S348" s="9" t="s">
        <v>27</v>
      </c>
      <c r="T348" s="9" t="s">
        <v>86</v>
      </c>
      <c r="U348" s="9" t="s">
        <v>28</v>
      </c>
      <c r="V348" s="9">
        <v>35.4</v>
      </c>
      <c r="W348" s="9">
        <v>35.4</v>
      </c>
      <c r="X348" s="9"/>
      <c r="Y348" s="9" t="s">
        <v>1509</v>
      </c>
      <c r="Z348" s="38" t="str">
        <f t="shared" si="16"/>
        <v>购置西江镇农业产业加工车间141.6㎡。</v>
      </c>
      <c r="AA348" s="34">
        <v>10</v>
      </c>
      <c r="AB348" s="34">
        <v>45</v>
      </c>
      <c r="AC348" s="38" t="s">
        <v>164</v>
      </c>
      <c r="AD348" s="9" t="s">
        <v>29</v>
      </c>
      <c r="AE348" s="9" t="s">
        <v>99</v>
      </c>
      <c r="AF348" s="9" t="s">
        <v>286</v>
      </c>
      <c r="AG348" s="9"/>
    </row>
    <row r="349" s="23" customFormat="1" ht="121.8" spans="1:33">
      <c r="A349" s="29">
        <f>SUBTOTAL(103,$B$6:$B349)*1</f>
        <v>344</v>
      </c>
      <c r="B349" s="29" t="s">
        <v>153</v>
      </c>
      <c r="C349" s="9" t="s">
        <v>1477</v>
      </c>
      <c r="D349" s="9" t="s">
        <v>155</v>
      </c>
      <c r="E349" s="9" t="s">
        <v>185</v>
      </c>
      <c r="F349" s="9" t="s">
        <v>157</v>
      </c>
      <c r="G349" s="9" t="s">
        <v>100</v>
      </c>
      <c r="H349" s="9" t="s">
        <v>322</v>
      </c>
      <c r="I349" s="9" t="s">
        <v>208</v>
      </c>
      <c r="J349" s="9" t="str">
        <f t="shared" si="15"/>
        <v>洞头乡官丰村购置农业产业加工车间购置西江镇农业产业加工车间160㎡。40</v>
      </c>
      <c r="K349" s="9" t="s">
        <v>1489</v>
      </c>
      <c r="L349" s="9" t="s">
        <v>172</v>
      </c>
      <c r="M349" s="9" t="s">
        <v>25</v>
      </c>
      <c r="N349" s="9" t="s">
        <v>160</v>
      </c>
      <c r="O349" s="9">
        <v>8880</v>
      </c>
      <c r="P349" s="9" t="s">
        <v>161</v>
      </c>
      <c r="Q349" s="9" t="s">
        <v>289</v>
      </c>
      <c r="R349" s="9">
        <f t="shared" si="17"/>
        <v>160</v>
      </c>
      <c r="S349" s="9" t="s">
        <v>27</v>
      </c>
      <c r="T349" s="9" t="s">
        <v>86</v>
      </c>
      <c r="U349" s="9" t="s">
        <v>28</v>
      </c>
      <c r="V349" s="9">
        <v>40</v>
      </c>
      <c r="W349" s="9">
        <v>40</v>
      </c>
      <c r="X349" s="9"/>
      <c r="Y349" s="9" t="s">
        <v>1490</v>
      </c>
      <c r="Z349" s="38" t="str">
        <f t="shared" si="16"/>
        <v>购置西江镇农业产业加工车间160㎡。</v>
      </c>
      <c r="AA349" s="34">
        <v>12</v>
      </c>
      <c r="AB349" s="34">
        <v>54</v>
      </c>
      <c r="AC349" s="38" t="s">
        <v>164</v>
      </c>
      <c r="AD349" s="9" t="s">
        <v>29</v>
      </c>
      <c r="AE349" s="9" t="str">
        <f t="shared" ref="AE349:AE354" si="19">G349&amp;"人民政府"</f>
        <v>洞头乡人民政府</v>
      </c>
      <c r="AF349" s="9" t="str">
        <f t="shared" ref="AF349:AF357" si="20">H349&amp;"民委员会"</f>
        <v>官丰村民委员会</v>
      </c>
      <c r="AG349" s="9"/>
    </row>
    <row r="350" s="23" customFormat="1" ht="104.4" spans="1:33">
      <c r="A350" s="29">
        <f>SUBTOTAL(103,$B$6:$B350)*1</f>
        <v>345</v>
      </c>
      <c r="B350" s="29" t="s">
        <v>153</v>
      </c>
      <c r="C350" s="9" t="s">
        <v>1477</v>
      </c>
      <c r="D350" s="9" t="s">
        <v>155</v>
      </c>
      <c r="E350" s="9" t="s">
        <v>156</v>
      </c>
      <c r="F350" s="9" t="s">
        <v>157</v>
      </c>
      <c r="G350" s="9" t="s">
        <v>100</v>
      </c>
      <c r="H350" s="9" t="s">
        <v>322</v>
      </c>
      <c r="I350" s="9" t="s">
        <v>208</v>
      </c>
      <c r="J350" s="9" t="str">
        <f t="shared" si="15"/>
        <v>洞头乡官丰村购置农业产业加工车间购置西江镇农业产业加工车间128㎡。32</v>
      </c>
      <c r="K350" s="9" t="s">
        <v>1510</v>
      </c>
      <c r="L350" s="9" t="s">
        <v>172</v>
      </c>
      <c r="M350" s="9" t="s">
        <v>25</v>
      </c>
      <c r="N350" s="9" t="s">
        <v>160</v>
      </c>
      <c r="O350" s="9">
        <v>8880</v>
      </c>
      <c r="P350" s="9" t="s">
        <v>161</v>
      </c>
      <c r="Q350" s="9" t="s">
        <v>289</v>
      </c>
      <c r="R350" s="9">
        <f t="shared" si="17"/>
        <v>128</v>
      </c>
      <c r="S350" s="9" t="s">
        <v>27</v>
      </c>
      <c r="T350" s="9" t="s">
        <v>86</v>
      </c>
      <c r="U350" s="9" t="s">
        <v>28</v>
      </c>
      <c r="V350" s="9">
        <v>32</v>
      </c>
      <c r="W350" s="9">
        <v>32</v>
      </c>
      <c r="X350" s="9"/>
      <c r="Y350" s="9" t="s">
        <v>1511</v>
      </c>
      <c r="Z350" s="38" t="str">
        <f t="shared" si="16"/>
        <v>购置西江镇农业产业加工车间128㎡。</v>
      </c>
      <c r="AA350" s="34" t="str">
        <f>MID(Y350,60,2)</f>
        <v>10</v>
      </c>
      <c r="AB350" s="34">
        <v>946</v>
      </c>
      <c r="AC350" s="38" t="s">
        <v>164</v>
      </c>
      <c r="AD350" s="9" t="s">
        <v>29</v>
      </c>
      <c r="AE350" s="9" t="s">
        <v>300</v>
      </c>
      <c r="AF350" s="9" t="str">
        <f t="shared" si="20"/>
        <v>官丰村民委员会</v>
      </c>
      <c r="AG350" s="9"/>
    </row>
    <row r="351" s="23" customFormat="1" ht="121.8" spans="1:33">
      <c r="A351" s="29">
        <f>SUBTOTAL(103,$B$6:$B351)*1</f>
        <v>346</v>
      </c>
      <c r="B351" s="29" t="s">
        <v>153</v>
      </c>
      <c r="C351" s="9" t="s">
        <v>1477</v>
      </c>
      <c r="D351" s="9" t="s">
        <v>155</v>
      </c>
      <c r="E351" s="9" t="s">
        <v>156</v>
      </c>
      <c r="F351" s="9" t="s">
        <v>157</v>
      </c>
      <c r="G351" s="9" t="s">
        <v>100</v>
      </c>
      <c r="H351" s="9" t="s">
        <v>347</v>
      </c>
      <c r="I351" s="9" t="s">
        <v>195</v>
      </c>
      <c r="J351" s="9" t="str">
        <f t="shared" si="15"/>
        <v>洞头乡下东坑村购置农业产业加工车间购置西江镇农业产业加工车间132㎡。33</v>
      </c>
      <c r="K351" s="9" t="s">
        <v>1478</v>
      </c>
      <c r="L351" s="9" t="s">
        <v>168</v>
      </c>
      <c r="M351" s="9" t="s">
        <v>73</v>
      </c>
      <c r="N351" s="9" t="s">
        <v>160</v>
      </c>
      <c r="O351" s="9">
        <v>823</v>
      </c>
      <c r="P351" s="9" t="s">
        <v>161</v>
      </c>
      <c r="Q351" s="9" t="s">
        <v>289</v>
      </c>
      <c r="R351" s="9">
        <f t="shared" si="17"/>
        <v>132</v>
      </c>
      <c r="S351" s="9" t="s">
        <v>27</v>
      </c>
      <c r="T351" s="9" t="s">
        <v>86</v>
      </c>
      <c r="U351" s="9" t="s">
        <v>28</v>
      </c>
      <c r="V351" s="9">
        <v>33</v>
      </c>
      <c r="W351" s="9">
        <v>33</v>
      </c>
      <c r="X351" s="9"/>
      <c r="Y351" s="9" t="s">
        <v>1479</v>
      </c>
      <c r="Z351" s="38" t="str">
        <f t="shared" si="16"/>
        <v>购置西江镇农业产业加工车间132㎡。</v>
      </c>
      <c r="AA351" s="34">
        <v>7</v>
      </c>
      <c r="AB351" s="34">
        <v>31</v>
      </c>
      <c r="AC351" s="38" t="s">
        <v>164</v>
      </c>
      <c r="AD351" s="9" t="s">
        <v>29</v>
      </c>
      <c r="AE351" s="9" t="str">
        <f t="shared" si="19"/>
        <v>洞头乡人民政府</v>
      </c>
      <c r="AF351" s="9" t="str">
        <f t="shared" si="20"/>
        <v>下东坑村民委员会</v>
      </c>
      <c r="AG351" s="9"/>
    </row>
    <row r="352" s="23" customFormat="1" ht="121.8" spans="1:33">
      <c r="A352" s="29">
        <f>SUBTOTAL(103,$B$6:$B352)*1</f>
        <v>347</v>
      </c>
      <c r="B352" s="29" t="s">
        <v>153</v>
      </c>
      <c r="C352" s="9" t="s">
        <v>1477</v>
      </c>
      <c r="D352" s="9" t="s">
        <v>155</v>
      </c>
      <c r="E352" s="9" t="s">
        <v>156</v>
      </c>
      <c r="F352" s="9" t="s">
        <v>157</v>
      </c>
      <c r="G352" s="9" t="s">
        <v>101</v>
      </c>
      <c r="H352" s="9" t="s">
        <v>398</v>
      </c>
      <c r="I352" s="9" t="s">
        <v>195</v>
      </c>
      <c r="J352" s="9" t="str">
        <f t="shared" si="15"/>
        <v>富城乡桂坑村购置农业产业加工车间购置西江镇农业产业加工车间132㎡。33</v>
      </c>
      <c r="K352" s="9" t="s">
        <v>1478</v>
      </c>
      <c r="L352" s="9" t="s">
        <v>168</v>
      </c>
      <c r="M352" s="9" t="s">
        <v>73</v>
      </c>
      <c r="N352" s="9" t="s">
        <v>160</v>
      </c>
      <c r="O352" s="9">
        <v>823</v>
      </c>
      <c r="P352" s="9" t="s">
        <v>161</v>
      </c>
      <c r="Q352" s="9" t="s">
        <v>289</v>
      </c>
      <c r="R352" s="9">
        <f t="shared" si="17"/>
        <v>132</v>
      </c>
      <c r="S352" s="9" t="s">
        <v>27</v>
      </c>
      <c r="T352" s="9" t="s">
        <v>86</v>
      </c>
      <c r="U352" s="9" t="s">
        <v>28</v>
      </c>
      <c r="V352" s="9">
        <v>33</v>
      </c>
      <c r="W352" s="9">
        <v>33</v>
      </c>
      <c r="X352" s="9"/>
      <c r="Y352" s="9" t="s">
        <v>1479</v>
      </c>
      <c r="Z352" s="38" t="str">
        <f t="shared" si="16"/>
        <v>购置西江镇农业产业加工车间132㎡。</v>
      </c>
      <c r="AA352" s="34">
        <v>7</v>
      </c>
      <c r="AB352" s="34">
        <v>31</v>
      </c>
      <c r="AC352" s="38" t="s">
        <v>164</v>
      </c>
      <c r="AD352" s="9" t="s">
        <v>29</v>
      </c>
      <c r="AE352" s="9" t="str">
        <f t="shared" si="19"/>
        <v>富城乡人民政府</v>
      </c>
      <c r="AF352" s="9" t="str">
        <f t="shared" si="20"/>
        <v>桂坑村民委员会</v>
      </c>
      <c r="AG352" s="9"/>
    </row>
    <row r="353" s="23" customFormat="1" ht="121.8" spans="1:33">
      <c r="A353" s="29">
        <f>SUBTOTAL(103,$B$6:$B353)*1</f>
        <v>348</v>
      </c>
      <c r="B353" s="29" t="s">
        <v>153</v>
      </c>
      <c r="C353" s="9" t="s">
        <v>1477</v>
      </c>
      <c r="D353" s="9" t="s">
        <v>155</v>
      </c>
      <c r="E353" s="9" t="s">
        <v>185</v>
      </c>
      <c r="F353" s="9" t="s">
        <v>157</v>
      </c>
      <c r="G353" s="9" t="s">
        <v>101</v>
      </c>
      <c r="H353" s="9" t="s">
        <v>412</v>
      </c>
      <c r="I353" s="9" t="s">
        <v>208</v>
      </c>
      <c r="J353" s="9" t="str">
        <f t="shared" si="15"/>
        <v>富城乡林珠村购置农业产业加工车间购置西江镇农业产业加工车间160㎡。40</v>
      </c>
      <c r="K353" s="9" t="s">
        <v>1489</v>
      </c>
      <c r="L353" s="9" t="s">
        <v>172</v>
      </c>
      <c r="M353" s="9" t="s">
        <v>25</v>
      </c>
      <c r="N353" s="9" t="s">
        <v>160</v>
      </c>
      <c r="O353" s="9">
        <v>8880</v>
      </c>
      <c r="P353" s="9" t="s">
        <v>161</v>
      </c>
      <c r="Q353" s="9" t="s">
        <v>289</v>
      </c>
      <c r="R353" s="9">
        <f t="shared" si="17"/>
        <v>160</v>
      </c>
      <c r="S353" s="9" t="s">
        <v>27</v>
      </c>
      <c r="T353" s="9" t="s">
        <v>86</v>
      </c>
      <c r="U353" s="9" t="s">
        <v>28</v>
      </c>
      <c r="V353" s="9">
        <v>40</v>
      </c>
      <c r="W353" s="9">
        <v>40</v>
      </c>
      <c r="X353" s="9"/>
      <c r="Y353" s="9" t="s">
        <v>1490</v>
      </c>
      <c r="Z353" s="38" t="str">
        <f t="shared" si="16"/>
        <v>购置西江镇农业产业加工车间160㎡。</v>
      </c>
      <c r="AA353" s="34">
        <v>12</v>
      </c>
      <c r="AB353" s="34">
        <v>54</v>
      </c>
      <c r="AC353" s="38" t="s">
        <v>164</v>
      </c>
      <c r="AD353" s="9" t="s">
        <v>29</v>
      </c>
      <c r="AE353" s="9" t="str">
        <f t="shared" si="19"/>
        <v>富城乡人民政府</v>
      </c>
      <c r="AF353" s="9" t="str">
        <f t="shared" si="20"/>
        <v>林珠村民委员会</v>
      </c>
      <c r="AG353" s="9"/>
    </row>
    <row r="354" s="23" customFormat="1" ht="121.8" spans="1:33">
      <c r="A354" s="29">
        <f>SUBTOTAL(103,$B$6:$B354)*1</f>
        <v>349</v>
      </c>
      <c r="B354" s="29" t="s">
        <v>153</v>
      </c>
      <c r="C354" s="9" t="s">
        <v>1477</v>
      </c>
      <c r="D354" s="9" t="s">
        <v>155</v>
      </c>
      <c r="E354" s="9" t="s">
        <v>156</v>
      </c>
      <c r="F354" s="9" t="s">
        <v>157</v>
      </c>
      <c r="G354" s="9" t="s">
        <v>101</v>
      </c>
      <c r="H354" s="9" t="s">
        <v>420</v>
      </c>
      <c r="I354" s="9" t="s">
        <v>195</v>
      </c>
      <c r="J354" s="9" t="str">
        <f t="shared" si="15"/>
        <v>富城乡泮塘村购置农业产业加工车间购置西江镇农业产业加工车间132㎡。33</v>
      </c>
      <c r="K354" s="9" t="s">
        <v>1478</v>
      </c>
      <c r="L354" s="9" t="s">
        <v>168</v>
      </c>
      <c r="M354" s="9" t="s">
        <v>73</v>
      </c>
      <c r="N354" s="9" t="s">
        <v>160</v>
      </c>
      <c r="O354" s="9">
        <v>823</v>
      </c>
      <c r="P354" s="9" t="s">
        <v>161</v>
      </c>
      <c r="Q354" s="9" t="s">
        <v>289</v>
      </c>
      <c r="R354" s="9">
        <f t="shared" si="17"/>
        <v>132</v>
      </c>
      <c r="S354" s="9" t="s">
        <v>27</v>
      </c>
      <c r="T354" s="9" t="s">
        <v>86</v>
      </c>
      <c r="U354" s="9" t="s">
        <v>28</v>
      </c>
      <c r="V354" s="9">
        <v>33</v>
      </c>
      <c r="W354" s="9">
        <v>33</v>
      </c>
      <c r="X354" s="9"/>
      <c r="Y354" s="9" t="s">
        <v>1479</v>
      </c>
      <c r="Z354" s="38" t="str">
        <f t="shared" si="16"/>
        <v>购置西江镇农业产业加工车间132㎡。</v>
      </c>
      <c r="AA354" s="34">
        <v>7</v>
      </c>
      <c r="AB354" s="34">
        <v>31</v>
      </c>
      <c r="AC354" s="38" t="s">
        <v>164</v>
      </c>
      <c r="AD354" s="9" t="s">
        <v>29</v>
      </c>
      <c r="AE354" s="9" t="str">
        <f t="shared" si="19"/>
        <v>富城乡人民政府</v>
      </c>
      <c r="AF354" s="9" t="str">
        <f t="shared" si="20"/>
        <v>泮塘村民委员会</v>
      </c>
      <c r="AG354" s="9"/>
    </row>
    <row r="355" s="23" customFormat="1" ht="104.4" spans="1:33">
      <c r="A355" s="29">
        <f>SUBTOTAL(103,$B$6:$B355)*1</f>
        <v>350</v>
      </c>
      <c r="B355" s="29" t="s">
        <v>153</v>
      </c>
      <c r="C355" s="9" t="s">
        <v>1477</v>
      </c>
      <c r="D355" s="9" t="s">
        <v>176</v>
      </c>
      <c r="E355" s="9" t="s">
        <v>156</v>
      </c>
      <c r="F355" s="9" t="s">
        <v>157</v>
      </c>
      <c r="G355" s="9" t="s">
        <v>101</v>
      </c>
      <c r="H355" s="9" t="s">
        <v>1512</v>
      </c>
      <c r="I355" s="9"/>
      <c r="J355" s="9" t="str">
        <f t="shared" si="15"/>
        <v>富城乡小沙村、半迳村购置农业产业加工车间购置西江镇农业产业加工车间200㎡。50</v>
      </c>
      <c r="K355" s="9" t="s">
        <v>1481</v>
      </c>
      <c r="L355" s="9" t="s">
        <v>172</v>
      </c>
      <c r="M355" s="9" t="s">
        <v>25</v>
      </c>
      <c r="N355" s="9" t="s">
        <v>160</v>
      </c>
      <c r="O355" s="9">
        <v>8880</v>
      </c>
      <c r="P355" s="9" t="s">
        <v>161</v>
      </c>
      <c r="Q355" s="9" t="s">
        <v>289</v>
      </c>
      <c r="R355" s="9">
        <f t="shared" si="17"/>
        <v>200</v>
      </c>
      <c r="S355" s="9" t="s">
        <v>27</v>
      </c>
      <c r="T355" s="9" t="s">
        <v>86</v>
      </c>
      <c r="U355" s="9" t="s">
        <v>28</v>
      </c>
      <c r="V355" s="9">
        <v>50</v>
      </c>
      <c r="W355" s="9">
        <v>50</v>
      </c>
      <c r="X355" s="9"/>
      <c r="Y355" s="9" t="s">
        <v>1513</v>
      </c>
      <c r="Z355" s="38" t="str">
        <f t="shared" si="16"/>
        <v>购置西江镇农业产业加工车间200㎡。</v>
      </c>
      <c r="AA355" s="34" t="str">
        <f>MID(Y355,60,2)</f>
        <v>60</v>
      </c>
      <c r="AB355" s="34">
        <v>1430</v>
      </c>
      <c r="AC355" s="38" t="s">
        <v>164</v>
      </c>
      <c r="AD355" s="9" t="s">
        <v>29</v>
      </c>
      <c r="AE355" s="9" t="s">
        <v>362</v>
      </c>
      <c r="AF355" s="9" t="str">
        <f t="shared" si="20"/>
        <v>小沙村、半迳村民委员会</v>
      </c>
      <c r="AG355" s="9"/>
    </row>
    <row r="356" s="23" customFormat="1" ht="104.4" spans="1:33">
      <c r="A356" s="29">
        <f>SUBTOTAL(103,$B$6:$B356)*1</f>
        <v>351</v>
      </c>
      <c r="B356" s="29" t="s">
        <v>153</v>
      </c>
      <c r="C356" s="9" t="s">
        <v>1477</v>
      </c>
      <c r="D356" s="9" t="s">
        <v>155</v>
      </c>
      <c r="E356" s="9" t="s">
        <v>156</v>
      </c>
      <c r="F356" s="9" t="s">
        <v>157</v>
      </c>
      <c r="G356" s="9" t="s">
        <v>101</v>
      </c>
      <c r="H356" s="9" t="s">
        <v>1514</v>
      </c>
      <c r="I356" s="9" t="s">
        <v>246</v>
      </c>
      <c r="J356" s="9" t="str">
        <f t="shared" si="15"/>
        <v>富城乡寨头村购置农业产业加工车间购置西江镇农业产业加工车间400㎡。100</v>
      </c>
      <c r="K356" s="9" t="s">
        <v>1503</v>
      </c>
      <c r="L356" s="9" t="s">
        <v>168</v>
      </c>
      <c r="M356" s="9" t="s">
        <v>63</v>
      </c>
      <c r="N356" s="9" t="s">
        <v>160</v>
      </c>
      <c r="O356" s="9">
        <v>8082</v>
      </c>
      <c r="P356" s="9" t="s">
        <v>161</v>
      </c>
      <c r="Q356" s="9" t="s">
        <v>289</v>
      </c>
      <c r="R356" s="9">
        <f t="shared" si="17"/>
        <v>400</v>
      </c>
      <c r="S356" s="9" t="s">
        <v>27</v>
      </c>
      <c r="T356" s="9" t="s">
        <v>86</v>
      </c>
      <c r="U356" s="9" t="s">
        <v>28</v>
      </c>
      <c r="V356" s="9">
        <v>100</v>
      </c>
      <c r="W356" s="9">
        <v>100</v>
      </c>
      <c r="X356" s="9"/>
      <c r="Y356" s="9" t="s">
        <v>1515</v>
      </c>
      <c r="Z356" s="38" t="str">
        <f t="shared" si="16"/>
        <v>购置西江镇农业产业加工车间400㎡。</v>
      </c>
      <c r="AA356" s="34" t="str">
        <f>MID(Y356,60,2)</f>
        <v>12</v>
      </c>
      <c r="AB356" s="34">
        <v>2140</v>
      </c>
      <c r="AC356" s="38" t="s">
        <v>164</v>
      </c>
      <c r="AD356" s="9" t="s">
        <v>29</v>
      </c>
      <c r="AE356" s="9" t="s">
        <v>362</v>
      </c>
      <c r="AF356" s="9" t="str">
        <f t="shared" si="20"/>
        <v>寨头村民委员会</v>
      </c>
      <c r="AG356" s="9"/>
    </row>
    <row r="357" s="23" customFormat="1" ht="121.8" spans="1:33">
      <c r="A357" s="29">
        <f>SUBTOTAL(103,$B$6:$B357)*1</f>
        <v>352</v>
      </c>
      <c r="B357" s="29" t="s">
        <v>153</v>
      </c>
      <c r="C357" s="9" t="s">
        <v>1477</v>
      </c>
      <c r="D357" s="9" t="s">
        <v>155</v>
      </c>
      <c r="E357" s="9" t="s">
        <v>156</v>
      </c>
      <c r="F357" s="9" t="s">
        <v>157</v>
      </c>
      <c r="G357" s="9" t="s">
        <v>102</v>
      </c>
      <c r="H357" s="9" t="s">
        <v>441</v>
      </c>
      <c r="I357" s="9" t="s">
        <v>246</v>
      </c>
      <c r="J357" s="9" t="str">
        <f t="shared" si="15"/>
        <v>高排乡高排村购置农业产业加工车间购置西江镇农业产业加工车间185.6㎡。46.4</v>
      </c>
      <c r="K357" s="9" t="s">
        <v>1516</v>
      </c>
      <c r="L357" s="9" t="s">
        <v>168</v>
      </c>
      <c r="M357" s="9" t="s">
        <v>63</v>
      </c>
      <c r="N357" s="9" t="s">
        <v>160</v>
      </c>
      <c r="O357" s="9">
        <v>8082</v>
      </c>
      <c r="P357" s="9" t="s">
        <v>161</v>
      </c>
      <c r="Q357" s="9" t="s">
        <v>289</v>
      </c>
      <c r="R357" s="9">
        <f t="shared" si="17"/>
        <v>185.6</v>
      </c>
      <c r="S357" s="9" t="s">
        <v>27</v>
      </c>
      <c r="T357" s="9" t="s">
        <v>86</v>
      </c>
      <c r="U357" s="9" t="s">
        <v>28</v>
      </c>
      <c r="V357" s="9">
        <v>46.4</v>
      </c>
      <c r="W357" s="9">
        <v>46.4</v>
      </c>
      <c r="X357" s="9"/>
      <c r="Y357" s="9" t="s">
        <v>1517</v>
      </c>
      <c r="Z357" s="38" t="str">
        <f t="shared" si="16"/>
        <v>购置西江镇农业产业加工车间185.6㎡。</v>
      </c>
      <c r="AA357" s="34">
        <v>14</v>
      </c>
      <c r="AB357" s="34">
        <v>180</v>
      </c>
      <c r="AC357" s="38" t="s">
        <v>164</v>
      </c>
      <c r="AD357" s="9" t="s">
        <v>29</v>
      </c>
      <c r="AE357" s="9" t="s">
        <v>444</v>
      </c>
      <c r="AF357" s="9" t="str">
        <f t="shared" si="20"/>
        <v>高排村民委员会</v>
      </c>
      <c r="AG357" s="9"/>
    </row>
    <row r="358" s="23" customFormat="1" ht="121.8" spans="1:33">
      <c r="A358" s="29">
        <f>SUBTOTAL(103,$B$6:$B358)*1</f>
        <v>353</v>
      </c>
      <c r="B358" s="29" t="s">
        <v>153</v>
      </c>
      <c r="C358" s="9" t="s">
        <v>1477</v>
      </c>
      <c r="D358" s="9" t="s">
        <v>155</v>
      </c>
      <c r="E358" s="9" t="s">
        <v>156</v>
      </c>
      <c r="F358" s="9" t="s">
        <v>157</v>
      </c>
      <c r="G358" s="9" t="s">
        <v>102</v>
      </c>
      <c r="H358" s="9" t="s">
        <v>1518</v>
      </c>
      <c r="I358" s="9" t="s">
        <v>208</v>
      </c>
      <c r="J358" s="9" t="str">
        <f t="shared" si="15"/>
        <v>高排乡南田村购置农业产业加工车间购置西江镇农业产业加工车间120㎡。30</v>
      </c>
      <c r="K358" s="9" t="s">
        <v>1487</v>
      </c>
      <c r="L358" s="9" t="s">
        <v>172</v>
      </c>
      <c r="M358" s="9" t="s">
        <v>25</v>
      </c>
      <c r="N358" s="9" t="s">
        <v>160</v>
      </c>
      <c r="O358" s="9">
        <v>8880</v>
      </c>
      <c r="P358" s="9" t="s">
        <v>161</v>
      </c>
      <c r="Q358" s="9" t="s">
        <v>289</v>
      </c>
      <c r="R358" s="9">
        <f t="shared" si="17"/>
        <v>120</v>
      </c>
      <c r="S358" s="9" t="s">
        <v>27</v>
      </c>
      <c r="T358" s="9" t="s">
        <v>86</v>
      </c>
      <c r="U358" s="9" t="s">
        <v>28</v>
      </c>
      <c r="V358" s="9">
        <v>30</v>
      </c>
      <c r="W358" s="9">
        <v>30</v>
      </c>
      <c r="X358" s="9"/>
      <c r="Y358" s="9" t="s">
        <v>1488</v>
      </c>
      <c r="Z358" s="38" t="str">
        <f t="shared" si="16"/>
        <v>购置西江镇农业产业加工车间120㎡。</v>
      </c>
      <c r="AA358" s="34">
        <v>9</v>
      </c>
      <c r="AB358" s="34">
        <v>41</v>
      </c>
      <c r="AC358" s="38" t="s">
        <v>164</v>
      </c>
      <c r="AD358" s="9" t="s">
        <v>29</v>
      </c>
      <c r="AE358" s="9" t="s">
        <v>1519</v>
      </c>
      <c r="AF358" s="9" t="s">
        <v>1519</v>
      </c>
      <c r="AG358" s="9"/>
    </row>
    <row r="359" s="23" customFormat="1" ht="121.8" spans="1:33">
      <c r="A359" s="29">
        <f>SUBTOTAL(103,$B$6:$B359)*1</f>
        <v>354</v>
      </c>
      <c r="B359" s="29" t="s">
        <v>153</v>
      </c>
      <c r="C359" s="9" t="s">
        <v>1477</v>
      </c>
      <c r="D359" s="9" t="s">
        <v>155</v>
      </c>
      <c r="E359" s="9" t="s">
        <v>156</v>
      </c>
      <c r="F359" s="9" t="s">
        <v>157</v>
      </c>
      <c r="G359" s="9" t="s">
        <v>102</v>
      </c>
      <c r="H359" s="9" t="s">
        <v>448</v>
      </c>
      <c r="I359" s="9" t="s">
        <v>195</v>
      </c>
      <c r="J359" s="9" t="str">
        <f t="shared" si="15"/>
        <v>高排乡坪坑村购置农业产业加工车间购置西江镇农业产业加工车间180.8㎡。45.2</v>
      </c>
      <c r="K359" s="9" t="s">
        <v>1520</v>
      </c>
      <c r="L359" s="9" t="s">
        <v>168</v>
      </c>
      <c r="M359" s="9" t="s">
        <v>63</v>
      </c>
      <c r="N359" s="9" t="s">
        <v>160</v>
      </c>
      <c r="O359" s="9">
        <v>8082</v>
      </c>
      <c r="P359" s="9" t="s">
        <v>161</v>
      </c>
      <c r="Q359" s="9" t="s">
        <v>289</v>
      </c>
      <c r="R359" s="9">
        <f t="shared" si="17"/>
        <v>180.8</v>
      </c>
      <c r="S359" s="9" t="s">
        <v>27</v>
      </c>
      <c r="T359" s="9" t="s">
        <v>86</v>
      </c>
      <c r="U359" s="9" t="s">
        <v>28</v>
      </c>
      <c r="V359" s="9">
        <v>45.2</v>
      </c>
      <c r="W359" s="9">
        <v>45.2</v>
      </c>
      <c r="X359" s="9"/>
      <c r="Y359" s="9" t="s">
        <v>1500</v>
      </c>
      <c r="Z359" s="38" t="str">
        <f t="shared" si="16"/>
        <v>购置西江镇农业产业加工车间180.8㎡。</v>
      </c>
      <c r="AA359" s="34">
        <v>14</v>
      </c>
      <c r="AB359" s="34">
        <v>63</v>
      </c>
      <c r="AC359" s="38" t="s">
        <v>164</v>
      </c>
      <c r="AD359" s="9" t="s">
        <v>29</v>
      </c>
      <c r="AE359" s="9" t="s">
        <v>451</v>
      </c>
      <c r="AF359" s="9" t="s">
        <v>451</v>
      </c>
      <c r="AG359" s="9"/>
    </row>
    <row r="360" s="23" customFormat="1" ht="121.8" spans="1:33">
      <c r="A360" s="29">
        <f>SUBTOTAL(103,$B$6:$B360)*1</f>
        <v>355</v>
      </c>
      <c r="B360" s="29" t="s">
        <v>153</v>
      </c>
      <c r="C360" s="9" t="s">
        <v>1477</v>
      </c>
      <c r="D360" s="9" t="s">
        <v>155</v>
      </c>
      <c r="E360" s="9" t="s">
        <v>156</v>
      </c>
      <c r="F360" s="9" t="s">
        <v>157</v>
      </c>
      <c r="G360" s="9" t="s">
        <v>102</v>
      </c>
      <c r="H360" s="9" t="s">
        <v>460</v>
      </c>
      <c r="I360" s="9" t="s">
        <v>208</v>
      </c>
      <c r="J360" s="9" t="str">
        <f t="shared" si="15"/>
        <v>高排乡山口村购置农业产业加工车间购置西江镇农业产业加工车间88㎡。22</v>
      </c>
      <c r="K360" s="9" t="s">
        <v>1521</v>
      </c>
      <c r="L360" s="9" t="s">
        <v>172</v>
      </c>
      <c r="M360" s="9" t="s">
        <v>25</v>
      </c>
      <c r="N360" s="9" t="s">
        <v>160</v>
      </c>
      <c r="O360" s="9">
        <v>8880</v>
      </c>
      <c r="P360" s="9" t="s">
        <v>161</v>
      </c>
      <c r="Q360" s="9" t="s">
        <v>289</v>
      </c>
      <c r="R360" s="9">
        <f t="shared" si="17"/>
        <v>88</v>
      </c>
      <c r="S360" s="9" t="s">
        <v>27</v>
      </c>
      <c r="T360" s="9" t="s">
        <v>86</v>
      </c>
      <c r="U360" s="9" t="s">
        <v>28</v>
      </c>
      <c r="V360" s="9">
        <v>22</v>
      </c>
      <c r="W360" s="9">
        <v>22</v>
      </c>
      <c r="X360" s="9"/>
      <c r="Y360" s="9" t="s">
        <v>1522</v>
      </c>
      <c r="Z360" s="38" t="str">
        <f t="shared" si="16"/>
        <v>购置西江镇农业产业加工车间88㎡。</v>
      </c>
      <c r="AA360" s="34">
        <v>7</v>
      </c>
      <c r="AB360" s="34">
        <v>32</v>
      </c>
      <c r="AC360" s="38" t="s">
        <v>164</v>
      </c>
      <c r="AD360" s="9" t="s">
        <v>29</v>
      </c>
      <c r="AE360" s="9" t="s">
        <v>463</v>
      </c>
      <c r="AF360" s="9" t="s">
        <v>463</v>
      </c>
      <c r="AG360" s="9"/>
    </row>
    <row r="361" s="23" customFormat="1" ht="121.8" spans="1:33">
      <c r="A361" s="29">
        <f>SUBTOTAL(103,$B$6:$B361)*1</f>
        <v>356</v>
      </c>
      <c r="B361" s="29" t="s">
        <v>153</v>
      </c>
      <c r="C361" s="9" t="s">
        <v>1477</v>
      </c>
      <c r="D361" s="9" t="s">
        <v>155</v>
      </c>
      <c r="E361" s="9" t="s">
        <v>156</v>
      </c>
      <c r="F361" s="9" t="s">
        <v>157</v>
      </c>
      <c r="G361" s="9" t="s">
        <v>102</v>
      </c>
      <c r="H361" s="9" t="s">
        <v>460</v>
      </c>
      <c r="I361" s="9" t="s">
        <v>208</v>
      </c>
      <c r="J361" s="9" t="str">
        <f t="shared" si="15"/>
        <v>高排乡山口村购置农业产业加工车间购置西江镇农业产业加工车间44㎡。11</v>
      </c>
      <c r="K361" s="9" t="s">
        <v>1523</v>
      </c>
      <c r="L361" s="4" t="s">
        <v>172</v>
      </c>
      <c r="M361" s="4" t="s">
        <v>25</v>
      </c>
      <c r="N361" s="4" t="s">
        <v>160</v>
      </c>
      <c r="O361" s="4">
        <v>8880</v>
      </c>
      <c r="P361" s="9" t="s">
        <v>161</v>
      </c>
      <c r="Q361" s="9" t="s">
        <v>289</v>
      </c>
      <c r="R361" s="9">
        <f t="shared" si="17"/>
        <v>44</v>
      </c>
      <c r="S361" s="9" t="s">
        <v>27</v>
      </c>
      <c r="T361" s="9" t="s">
        <v>86</v>
      </c>
      <c r="U361" s="9" t="s">
        <v>28</v>
      </c>
      <c r="V361" s="9">
        <v>11</v>
      </c>
      <c r="W361" s="9">
        <v>11</v>
      </c>
      <c r="X361" s="9"/>
      <c r="Y361" s="9" t="s">
        <v>1524</v>
      </c>
      <c r="Z361" s="38" t="str">
        <f t="shared" si="16"/>
        <v>购置西江镇农业产业加工车间44㎡。</v>
      </c>
      <c r="AA361" s="34">
        <v>2</v>
      </c>
      <c r="AB361" s="34">
        <v>9</v>
      </c>
      <c r="AC361" s="38" t="s">
        <v>164</v>
      </c>
      <c r="AD361" s="9" t="s">
        <v>29</v>
      </c>
      <c r="AE361" s="9" t="str">
        <f>G361&amp;"人民政府"</f>
        <v>高排乡人民政府</v>
      </c>
      <c r="AF361" s="9" t="str">
        <f>H361&amp;"民委员会"</f>
        <v>山口村民委员会</v>
      </c>
      <c r="AG361" s="9"/>
    </row>
    <row r="362" s="23" customFormat="1" ht="104.4" spans="1:33">
      <c r="A362" s="29">
        <f>SUBTOTAL(103,$B$6:$B362)*1</f>
        <v>357</v>
      </c>
      <c r="B362" s="29" t="s">
        <v>153</v>
      </c>
      <c r="C362" s="9" t="s">
        <v>1477</v>
      </c>
      <c r="D362" s="9" t="s">
        <v>155</v>
      </c>
      <c r="E362" s="9" t="s">
        <v>156</v>
      </c>
      <c r="F362" s="9" t="s">
        <v>157</v>
      </c>
      <c r="G362" s="9" t="s">
        <v>102</v>
      </c>
      <c r="H362" s="9" t="s">
        <v>1525</v>
      </c>
      <c r="I362" s="9" t="s">
        <v>208</v>
      </c>
      <c r="J362" s="9" t="str">
        <f t="shared" si="15"/>
        <v>高排乡团龙村购置农业产业加工车间购置西江镇农业产业加工车间64㎡。16</v>
      </c>
      <c r="K362" s="9" t="s">
        <v>1526</v>
      </c>
      <c r="L362" s="9" t="s">
        <v>172</v>
      </c>
      <c r="M362" s="9" t="s">
        <v>25</v>
      </c>
      <c r="N362" s="9" t="s">
        <v>160</v>
      </c>
      <c r="O362" s="9">
        <v>8880</v>
      </c>
      <c r="P362" s="9" t="s">
        <v>161</v>
      </c>
      <c r="Q362" s="9" t="s">
        <v>289</v>
      </c>
      <c r="R362" s="9">
        <f t="shared" si="17"/>
        <v>64</v>
      </c>
      <c r="S362" s="9" t="s">
        <v>27</v>
      </c>
      <c r="T362" s="9" t="s">
        <v>86</v>
      </c>
      <c r="U362" s="9" t="s">
        <v>28</v>
      </c>
      <c r="V362" s="9">
        <v>16</v>
      </c>
      <c r="W362" s="9">
        <v>16</v>
      </c>
      <c r="X362" s="9"/>
      <c r="Y362" s="9" t="s">
        <v>1527</v>
      </c>
      <c r="Z362" s="38" t="str">
        <f t="shared" si="16"/>
        <v>购置西江镇农业产业加工车间64㎡。</v>
      </c>
      <c r="AA362" s="34">
        <v>5</v>
      </c>
      <c r="AB362" s="34">
        <v>23</v>
      </c>
      <c r="AC362" s="38" t="s">
        <v>164</v>
      </c>
      <c r="AD362" s="9" t="s">
        <v>29</v>
      </c>
      <c r="AE362" s="9" t="s">
        <v>1528</v>
      </c>
      <c r="AF362" s="9" t="s">
        <v>1528</v>
      </c>
      <c r="AG362" s="9"/>
    </row>
    <row r="363" s="23" customFormat="1" ht="121.8" spans="1:33">
      <c r="A363" s="29">
        <f>SUBTOTAL(103,$B$6:$B363)*1</f>
        <v>358</v>
      </c>
      <c r="B363" s="29" t="s">
        <v>153</v>
      </c>
      <c r="C363" s="9" t="s">
        <v>1477</v>
      </c>
      <c r="D363" s="9" t="s">
        <v>155</v>
      </c>
      <c r="E363" s="9" t="s">
        <v>185</v>
      </c>
      <c r="F363" s="9" t="s">
        <v>157</v>
      </c>
      <c r="G363" s="9" t="s">
        <v>102</v>
      </c>
      <c r="H363" s="9" t="s">
        <v>1525</v>
      </c>
      <c r="I363" s="9" t="s">
        <v>208</v>
      </c>
      <c r="J363" s="9" t="str">
        <f t="shared" si="15"/>
        <v>高排乡团龙村购置农业产业加工车间购置西江镇农业产业加工车间160㎡。40</v>
      </c>
      <c r="K363" s="9" t="s">
        <v>1489</v>
      </c>
      <c r="L363" s="9" t="s">
        <v>172</v>
      </c>
      <c r="M363" s="9" t="s">
        <v>25</v>
      </c>
      <c r="N363" s="9" t="s">
        <v>160</v>
      </c>
      <c r="O363" s="9">
        <v>8880</v>
      </c>
      <c r="P363" s="9" t="s">
        <v>161</v>
      </c>
      <c r="Q363" s="9" t="s">
        <v>289</v>
      </c>
      <c r="R363" s="9">
        <f t="shared" si="17"/>
        <v>160</v>
      </c>
      <c r="S363" s="9" t="s">
        <v>27</v>
      </c>
      <c r="T363" s="9" t="s">
        <v>86</v>
      </c>
      <c r="U363" s="9" t="s">
        <v>28</v>
      </c>
      <c r="V363" s="9">
        <v>40</v>
      </c>
      <c r="W363" s="9">
        <v>40</v>
      </c>
      <c r="X363" s="9"/>
      <c r="Y363" s="9" t="s">
        <v>1490</v>
      </c>
      <c r="Z363" s="38" t="str">
        <f t="shared" si="16"/>
        <v>购置西江镇农业产业加工车间160㎡。</v>
      </c>
      <c r="AA363" s="34">
        <v>12</v>
      </c>
      <c r="AB363" s="34">
        <v>54</v>
      </c>
      <c r="AC363" s="38" t="s">
        <v>164</v>
      </c>
      <c r="AD363" s="9" t="s">
        <v>29</v>
      </c>
      <c r="AE363" s="9" t="str">
        <f>G363&amp;"人民政府"</f>
        <v>高排乡人民政府</v>
      </c>
      <c r="AF363" s="9" t="str">
        <f>H363&amp;"民委员会"</f>
        <v>团龙村民委员会</v>
      </c>
      <c r="AG363" s="9"/>
    </row>
    <row r="364" s="23" customFormat="1" ht="121.8" spans="1:33">
      <c r="A364" s="29">
        <f>SUBTOTAL(103,$B$6:$B364)*1</f>
        <v>359</v>
      </c>
      <c r="B364" s="29" t="s">
        <v>153</v>
      </c>
      <c r="C364" s="9" t="s">
        <v>1477</v>
      </c>
      <c r="D364" s="9" t="s">
        <v>155</v>
      </c>
      <c r="E364" s="9" t="s">
        <v>156</v>
      </c>
      <c r="F364" s="9" t="s">
        <v>157</v>
      </c>
      <c r="G364" s="9" t="s">
        <v>102</v>
      </c>
      <c r="H364" s="9" t="s">
        <v>1529</v>
      </c>
      <c r="I364" s="9"/>
      <c r="J364" s="9" t="str">
        <f t="shared" si="15"/>
        <v>高排乡圩镇安置点购置农业产业加工车间购置西江镇农业产业加工车间141.56㎡。35.39</v>
      </c>
      <c r="K364" s="9" t="s">
        <v>1530</v>
      </c>
      <c r="L364" s="4" t="s">
        <v>168</v>
      </c>
      <c r="M364" s="4" t="s">
        <v>63</v>
      </c>
      <c r="N364" s="4" t="s">
        <v>160</v>
      </c>
      <c r="O364" s="4">
        <v>8082</v>
      </c>
      <c r="P364" s="9" t="s">
        <v>161</v>
      </c>
      <c r="Q364" s="9" t="s">
        <v>289</v>
      </c>
      <c r="R364" s="9">
        <f t="shared" si="17"/>
        <v>141.56</v>
      </c>
      <c r="S364" s="9" t="s">
        <v>27</v>
      </c>
      <c r="T364" s="9" t="s">
        <v>86</v>
      </c>
      <c r="U364" s="9" t="s">
        <v>28</v>
      </c>
      <c r="V364" s="9">
        <v>35.39</v>
      </c>
      <c r="W364" s="9">
        <v>35.39</v>
      </c>
      <c r="X364" s="9"/>
      <c r="Y364" s="9" t="s">
        <v>1531</v>
      </c>
      <c r="Z364" s="38" t="str">
        <f t="shared" si="16"/>
        <v>购置西江镇农业产业加工车间141.56㎡。</v>
      </c>
      <c r="AA364" s="34">
        <v>10</v>
      </c>
      <c r="AB364" s="34">
        <v>45</v>
      </c>
      <c r="AC364" s="38" t="s">
        <v>164</v>
      </c>
      <c r="AD364" s="9" t="s">
        <v>29</v>
      </c>
      <c r="AE364" s="9" t="s">
        <v>447</v>
      </c>
      <c r="AF364" s="9" t="s">
        <v>1532</v>
      </c>
      <c r="AG364" s="9"/>
    </row>
    <row r="365" s="23" customFormat="1" ht="121.8" spans="1:33">
      <c r="A365" s="29">
        <f>SUBTOTAL(103,$B$6:$B365)*1</f>
        <v>360</v>
      </c>
      <c r="B365" s="29" t="s">
        <v>153</v>
      </c>
      <c r="C365" s="9" t="s">
        <v>1477</v>
      </c>
      <c r="D365" s="9" t="s">
        <v>155</v>
      </c>
      <c r="E365" s="9" t="s">
        <v>156</v>
      </c>
      <c r="F365" s="9" t="s">
        <v>157</v>
      </c>
      <c r="G365" s="9" t="s">
        <v>103</v>
      </c>
      <c r="H365" s="9" t="s">
        <v>1533</v>
      </c>
      <c r="I365" s="9"/>
      <c r="J365" s="9" t="str">
        <f t="shared" si="15"/>
        <v>筠门岭镇垇背安置点购置农业产业加工车间购置西江镇农业产业加工车间141.52㎡。35.38</v>
      </c>
      <c r="K365" s="9" t="s">
        <v>1534</v>
      </c>
      <c r="L365" s="4" t="s">
        <v>168</v>
      </c>
      <c r="M365" s="4" t="s">
        <v>63</v>
      </c>
      <c r="N365" s="4" t="s">
        <v>160</v>
      </c>
      <c r="O365" s="4">
        <v>8082</v>
      </c>
      <c r="P365" s="9" t="s">
        <v>161</v>
      </c>
      <c r="Q365" s="9" t="s">
        <v>289</v>
      </c>
      <c r="R365" s="9">
        <f t="shared" si="17"/>
        <v>141.52</v>
      </c>
      <c r="S365" s="9" t="s">
        <v>27</v>
      </c>
      <c r="T365" s="9" t="s">
        <v>86</v>
      </c>
      <c r="U365" s="9" t="s">
        <v>28</v>
      </c>
      <c r="V365" s="9">
        <v>35.38</v>
      </c>
      <c r="W365" s="9">
        <v>35.38</v>
      </c>
      <c r="X365" s="9"/>
      <c r="Y365" s="9" t="s">
        <v>1535</v>
      </c>
      <c r="Z365" s="38" t="str">
        <f t="shared" si="16"/>
        <v>购置西江镇农业产业加工车间141.52㎡。</v>
      </c>
      <c r="AA365" s="34">
        <v>10</v>
      </c>
      <c r="AB365" s="34">
        <v>45</v>
      </c>
      <c r="AC365" s="38" t="s">
        <v>164</v>
      </c>
      <c r="AD365" s="9" t="s">
        <v>29</v>
      </c>
      <c r="AE365" s="9" t="s">
        <v>492</v>
      </c>
      <c r="AF365" s="9" t="s">
        <v>1536</v>
      </c>
      <c r="AG365" s="9"/>
    </row>
    <row r="366" s="23" customFormat="1" ht="156.6" spans="1:33">
      <c r="A366" s="29">
        <f>SUBTOTAL(103,$B$6:$B366)*1</f>
        <v>361</v>
      </c>
      <c r="B366" s="29" t="s">
        <v>153</v>
      </c>
      <c r="C366" s="9" t="s">
        <v>1477</v>
      </c>
      <c r="D366" s="9" t="s">
        <v>155</v>
      </c>
      <c r="E366" s="9" t="s">
        <v>156</v>
      </c>
      <c r="F366" s="9" t="s">
        <v>157</v>
      </c>
      <c r="G366" s="9" t="s">
        <v>103</v>
      </c>
      <c r="H366" s="9" t="s">
        <v>1537</v>
      </c>
      <c r="I366" s="9" t="s">
        <v>208</v>
      </c>
      <c r="J366" s="9" t="str">
        <f t="shared" si="15"/>
        <v>筠门岭镇半照村购置农业产业加工车间购置西江镇农业产业加工车间120㎡。30</v>
      </c>
      <c r="K366" s="9" t="s">
        <v>1487</v>
      </c>
      <c r="L366" s="9" t="s">
        <v>172</v>
      </c>
      <c r="M366" s="9" t="s">
        <v>25</v>
      </c>
      <c r="N366" s="9" t="s">
        <v>160</v>
      </c>
      <c r="O366" s="9">
        <v>8880</v>
      </c>
      <c r="P366" s="9" t="s">
        <v>161</v>
      </c>
      <c r="Q366" s="9" t="s">
        <v>289</v>
      </c>
      <c r="R366" s="9">
        <f t="shared" si="17"/>
        <v>120</v>
      </c>
      <c r="S366" s="9" t="s">
        <v>27</v>
      </c>
      <c r="T366" s="9" t="s">
        <v>86</v>
      </c>
      <c r="U366" s="9" t="s">
        <v>28</v>
      </c>
      <c r="V366" s="9">
        <v>30</v>
      </c>
      <c r="W366" s="9">
        <v>30</v>
      </c>
      <c r="X366" s="9"/>
      <c r="Y366" s="9" t="s">
        <v>1538</v>
      </c>
      <c r="Z366" s="38" t="str">
        <f t="shared" si="16"/>
        <v>购置西江镇农业产业加工车间120㎡。</v>
      </c>
      <c r="AA366" s="34">
        <v>9</v>
      </c>
      <c r="AB366" s="34">
        <v>41</v>
      </c>
      <c r="AC366" s="38" t="s">
        <v>164</v>
      </c>
      <c r="AD366" s="9" t="s">
        <v>29</v>
      </c>
      <c r="AE366" s="9" t="s">
        <v>1539</v>
      </c>
      <c r="AF366" s="9" t="s">
        <v>1539</v>
      </c>
      <c r="AG366" s="9"/>
    </row>
    <row r="367" s="23" customFormat="1" ht="121.8" spans="1:33">
      <c r="A367" s="29">
        <f>SUBTOTAL(103,$B$6:$B367)*1</f>
        <v>362</v>
      </c>
      <c r="B367" s="29" t="s">
        <v>153</v>
      </c>
      <c r="C367" s="9" t="s">
        <v>1477</v>
      </c>
      <c r="D367" s="9" t="s">
        <v>155</v>
      </c>
      <c r="E367" s="9" t="s">
        <v>156</v>
      </c>
      <c r="F367" s="9" t="s">
        <v>157</v>
      </c>
      <c r="G367" s="9" t="s">
        <v>103</v>
      </c>
      <c r="H367" s="9" t="s">
        <v>1540</v>
      </c>
      <c r="I367" s="9"/>
      <c r="J367" s="9" t="str">
        <f t="shared" si="15"/>
        <v>筠门岭镇大水塅安置点购置农业产业加工车间购置西江镇农业产业加工车间141.52㎡。35.38</v>
      </c>
      <c r="K367" s="9" t="s">
        <v>1534</v>
      </c>
      <c r="L367" s="4" t="s">
        <v>168</v>
      </c>
      <c r="M367" s="4" t="s">
        <v>63</v>
      </c>
      <c r="N367" s="4" t="s">
        <v>160</v>
      </c>
      <c r="O367" s="4">
        <v>8082</v>
      </c>
      <c r="P367" s="9" t="s">
        <v>161</v>
      </c>
      <c r="Q367" s="9" t="s">
        <v>289</v>
      </c>
      <c r="R367" s="9">
        <f t="shared" si="17"/>
        <v>141.52</v>
      </c>
      <c r="S367" s="9" t="s">
        <v>27</v>
      </c>
      <c r="T367" s="9" t="s">
        <v>86</v>
      </c>
      <c r="U367" s="9" t="s">
        <v>28</v>
      </c>
      <c r="V367" s="9">
        <v>35.38</v>
      </c>
      <c r="W367" s="9">
        <v>35.38</v>
      </c>
      <c r="X367" s="9"/>
      <c r="Y367" s="9" t="s">
        <v>1541</v>
      </c>
      <c r="Z367" s="38" t="str">
        <f t="shared" si="16"/>
        <v>购置西江镇农业产业加工车间141.52㎡。</v>
      </c>
      <c r="AA367" s="34">
        <v>10</v>
      </c>
      <c r="AB367" s="34">
        <v>45</v>
      </c>
      <c r="AC367" s="38" t="s">
        <v>164</v>
      </c>
      <c r="AD367" s="9" t="s">
        <v>29</v>
      </c>
      <c r="AE367" s="9" t="s">
        <v>492</v>
      </c>
      <c r="AF367" s="9" t="s">
        <v>1542</v>
      </c>
      <c r="AG367" s="9"/>
    </row>
    <row r="368" s="23" customFormat="1" ht="121.8" spans="1:33">
      <c r="A368" s="29">
        <f>SUBTOTAL(103,$B$6:$B368)*1</f>
        <v>363</v>
      </c>
      <c r="B368" s="29" t="s">
        <v>153</v>
      </c>
      <c r="C368" s="9" t="s">
        <v>1477</v>
      </c>
      <c r="D368" s="9" t="s">
        <v>155</v>
      </c>
      <c r="E368" s="9" t="s">
        <v>156</v>
      </c>
      <c r="F368" s="9" t="s">
        <v>157</v>
      </c>
      <c r="G368" s="9" t="s">
        <v>103</v>
      </c>
      <c r="H368" s="9" t="s">
        <v>1543</v>
      </c>
      <c r="I368" s="9"/>
      <c r="J368" s="9" t="str">
        <f t="shared" si="15"/>
        <v>筠门岭镇对面坑安置点购置农业产业加工车间购置西江镇农业产业加工车间141.52㎡。35.38</v>
      </c>
      <c r="K368" s="9" t="s">
        <v>1534</v>
      </c>
      <c r="L368" s="4" t="s">
        <v>168</v>
      </c>
      <c r="M368" s="4" t="s">
        <v>63</v>
      </c>
      <c r="N368" s="4" t="s">
        <v>160</v>
      </c>
      <c r="O368" s="4">
        <v>8082</v>
      </c>
      <c r="P368" s="9" t="s">
        <v>161</v>
      </c>
      <c r="Q368" s="9" t="s">
        <v>289</v>
      </c>
      <c r="R368" s="9">
        <f t="shared" si="17"/>
        <v>141.52</v>
      </c>
      <c r="S368" s="9" t="s">
        <v>27</v>
      </c>
      <c r="T368" s="9" t="s">
        <v>86</v>
      </c>
      <c r="U368" s="9" t="s">
        <v>28</v>
      </c>
      <c r="V368" s="9">
        <v>35.38</v>
      </c>
      <c r="W368" s="9">
        <v>35.38</v>
      </c>
      <c r="X368" s="9"/>
      <c r="Y368" s="9" t="s">
        <v>1544</v>
      </c>
      <c r="Z368" s="38" t="str">
        <f t="shared" si="16"/>
        <v>购置西江镇农业产业加工车间141.52㎡。</v>
      </c>
      <c r="AA368" s="34">
        <v>10</v>
      </c>
      <c r="AB368" s="34">
        <v>45</v>
      </c>
      <c r="AC368" s="38" t="s">
        <v>164</v>
      </c>
      <c r="AD368" s="9" t="s">
        <v>29</v>
      </c>
      <c r="AE368" s="9" t="s">
        <v>492</v>
      </c>
      <c r="AF368" s="9" t="s">
        <v>1545</v>
      </c>
      <c r="AG368" s="9"/>
    </row>
    <row r="369" s="23" customFormat="1" ht="104.4" spans="1:33">
      <c r="A369" s="29">
        <f>SUBTOTAL(103,$B$6:$B369)*1</f>
        <v>364</v>
      </c>
      <c r="B369" s="29" t="s">
        <v>153</v>
      </c>
      <c r="C369" s="9" t="s">
        <v>1477</v>
      </c>
      <c r="D369" s="9" t="s">
        <v>155</v>
      </c>
      <c r="E369" s="9" t="s">
        <v>156</v>
      </c>
      <c r="F369" s="9" t="s">
        <v>157</v>
      </c>
      <c r="G369" s="9" t="s">
        <v>103</v>
      </c>
      <c r="H369" s="9" t="s">
        <v>1546</v>
      </c>
      <c r="I369" s="9" t="s">
        <v>195</v>
      </c>
      <c r="J369" s="9" t="str">
        <f t="shared" si="15"/>
        <v>筠门岭镇芙蓉村购置农业产业加工车间购置西江镇农业产业加工车间132㎡。33</v>
      </c>
      <c r="K369" s="9" t="s">
        <v>1478</v>
      </c>
      <c r="L369" s="9" t="s">
        <v>172</v>
      </c>
      <c r="M369" s="9" t="s">
        <v>25</v>
      </c>
      <c r="N369" s="9" t="s">
        <v>160</v>
      </c>
      <c r="O369" s="9">
        <v>8880</v>
      </c>
      <c r="P369" s="9" t="s">
        <v>161</v>
      </c>
      <c r="Q369" s="9" t="s">
        <v>289</v>
      </c>
      <c r="R369" s="9">
        <f t="shared" si="17"/>
        <v>132</v>
      </c>
      <c r="S369" s="9" t="s">
        <v>27</v>
      </c>
      <c r="T369" s="9" t="s">
        <v>86</v>
      </c>
      <c r="U369" s="9" t="s">
        <v>28</v>
      </c>
      <c r="V369" s="9">
        <v>33</v>
      </c>
      <c r="W369" s="9">
        <v>33</v>
      </c>
      <c r="X369" s="9"/>
      <c r="Y369" s="9" t="s">
        <v>1547</v>
      </c>
      <c r="Z369" s="38" t="str">
        <f t="shared" si="16"/>
        <v>购置西江镇农业产业加工车间132㎡。</v>
      </c>
      <c r="AA369" s="34">
        <v>10</v>
      </c>
      <c r="AB369" s="34">
        <v>45</v>
      </c>
      <c r="AC369" s="38" t="s">
        <v>164</v>
      </c>
      <c r="AD369" s="9" t="s">
        <v>29</v>
      </c>
      <c r="AE369" s="9" t="s">
        <v>1548</v>
      </c>
      <c r="AF369" s="9" t="s">
        <v>1548</v>
      </c>
      <c r="AG369" s="9"/>
    </row>
    <row r="370" s="23" customFormat="1" ht="121.8" spans="1:33">
      <c r="A370" s="29">
        <f>SUBTOTAL(103,$B$6:$B370)*1</f>
        <v>365</v>
      </c>
      <c r="B370" s="29" t="s">
        <v>153</v>
      </c>
      <c r="C370" s="9" t="s">
        <v>1477</v>
      </c>
      <c r="D370" s="9" t="s">
        <v>155</v>
      </c>
      <c r="E370" s="9" t="s">
        <v>156</v>
      </c>
      <c r="F370" s="9" t="s">
        <v>157</v>
      </c>
      <c r="G370" s="9" t="s">
        <v>103</v>
      </c>
      <c r="H370" s="9" t="s">
        <v>1546</v>
      </c>
      <c r="I370" s="9" t="s">
        <v>195</v>
      </c>
      <c r="J370" s="9" t="str">
        <f t="shared" si="15"/>
        <v>筠门岭镇芙蓉村购置农业产业加工车间购置西江镇农业产业加工车间180㎡。45</v>
      </c>
      <c r="K370" s="9" t="s">
        <v>1499</v>
      </c>
      <c r="L370" s="9" t="s">
        <v>172</v>
      </c>
      <c r="M370" s="9" t="s">
        <v>25</v>
      </c>
      <c r="N370" s="9" t="s">
        <v>160</v>
      </c>
      <c r="O370" s="9">
        <v>8880</v>
      </c>
      <c r="P370" s="9" t="s">
        <v>161</v>
      </c>
      <c r="Q370" s="9" t="s">
        <v>289</v>
      </c>
      <c r="R370" s="9">
        <f t="shared" si="17"/>
        <v>180</v>
      </c>
      <c r="S370" s="9" t="s">
        <v>27</v>
      </c>
      <c r="T370" s="9" t="s">
        <v>86</v>
      </c>
      <c r="U370" s="9" t="s">
        <v>28</v>
      </c>
      <c r="V370" s="9">
        <v>45</v>
      </c>
      <c r="W370" s="9">
        <v>45</v>
      </c>
      <c r="X370" s="9"/>
      <c r="Y370" s="9" t="s">
        <v>1500</v>
      </c>
      <c r="Z370" s="38" t="str">
        <f t="shared" si="16"/>
        <v>购置西江镇农业产业加工车间180㎡。</v>
      </c>
      <c r="AA370" s="34">
        <v>14</v>
      </c>
      <c r="AB370" s="34">
        <v>63</v>
      </c>
      <c r="AC370" s="38" t="s">
        <v>164</v>
      </c>
      <c r="AD370" s="9" t="s">
        <v>29</v>
      </c>
      <c r="AE370" s="9" t="s">
        <v>1548</v>
      </c>
      <c r="AF370" s="9" t="s">
        <v>1548</v>
      </c>
      <c r="AG370" s="9"/>
    </row>
    <row r="371" s="23" customFormat="1" ht="121.8" spans="1:33">
      <c r="A371" s="29">
        <f>SUBTOTAL(103,$B$6:$B371)*1</f>
        <v>366</v>
      </c>
      <c r="B371" s="29" t="s">
        <v>153</v>
      </c>
      <c r="C371" s="9" t="s">
        <v>1477</v>
      </c>
      <c r="D371" s="9" t="s">
        <v>155</v>
      </c>
      <c r="E371" s="9" t="s">
        <v>156</v>
      </c>
      <c r="F371" s="9" t="s">
        <v>157</v>
      </c>
      <c r="G371" s="9" t="s">
        <v>103</v>
      </c>
      <c r="H371" s="9" t="s">
        <v>1546</v>
      </c>
      <c r="I371" s="9" t="s">
        <v>195</v>
      </c>
      <c r="J371" s="9" t="str">
        <f t="shared" si="15"/>
        <v>筠门岭镇芙蓉村购置农业产业加工车间购置西江镇农业产业加工车间100㎡。25</v>
      </c>
      <c r="K371" s="9" t="s">
        <v>1549</v>
      </c>
      <c r="L371" s="9" t="s">
        <v>172</v>
      </c>
      <c r="M371" s="9" t="s">
        <v>25</v>
      </c>
      <c r="N371" s="9" t="s">
        <v>160</v>
      </c>
      <c r="O371" s="9">
        <v>8880</v>
      </c>
      <c r="P371" s="9" t="s">
        <v>161</v>
      </c>
      <c r="Q371" s="9" t="s">
        <v>289</v>
      </c>
      <c r="R371" s="9">
        <f t="shared" si="17"/>
        <v>100</v>
      </c>
      <c r="S371" s="9" t="s">
        <v>27</v>
      </c>
      <c r="T371" s="9" t="s">
        <v>86</v>
      </c>
      <c r="U371" s="9" t="s">
        <v>28</v>
      </c>
      <c r="V371" s="9">
        <v>25</v>
      </c>
      <c r="W371" s="9">
        <v>25</v>
      </c>
      <c r="X371" s="9"/>
      <c r="Y371" s="9" t="s">
        <v>1550</v>
      </c>
      <c r="Z371" s="38" t="str">
        <f t="shared" si="16"/>
        <v>购置西江镇农业产业加工车间100㎡。</v>
      </c>
      <c r="AA371" s="34">
        <v>8</v>
      </c>
      <c r="AB371" s="34">
        <v>36</v>
      </c>
      <c r="AC371" s="38" t="s">
        <v>164</v>
      </c>
      <c r="AD371" s="9" t="s">
        <v>29</v>
      </c>
      <c r="AE371" s="9" t="s">
        <v>1548</v>
      </c>
      <c r="AF371" s="9" t="s">
        <v>1548</v>
      </c>
      <c r="AG371" s="9"/>
    </row>
    <row r="372" s="23" customFormat="1" ht="121.8" spans="1:33">
      <c r="A372" s="29">
        <f>SUBTOTAL(103,$B$6:$B372)*1</f>
        <v>367</v>
      </c>
      <c r="B372" s="29" t="s">
        <v>153</v>
      </c>
      <c r="C372" s="9" t="s">
        <v>1477</v>
      </c>
      <c r="D372" s="9" t="s">
        <v>155</v>
      </c>
      <c r="E372" s="9" t="s">
        <v>185</v>
      </c>
      <c r="F372" s="9" t="s">
        <v>157</v>
      </c>
      <c r="G372" s="9" t="s">
        <v>103</v>
      </c>
      <c r="H372" s="9" t="s">
        <v>1546</v>
      </c>
      <c r="I372" s="9" t="s">
        <v>195</v>
      </c>
      <c r="J372" s="9" t="str">
        <f t="shared" si="15"/>
        <v>筠门岭镇芙蓉村购置农业产业加工车间购置西江镇农业产业加工车间160㎡。40</v>
      </c>
      <c r="K372" s="9" t="s">
        <v>1489</v>
      </c>
      <c r="L372" s="9" t="s">
        <v>172</v>
      </c>
      <c r="M372" s="9" t="s">
        <v>25</v>
      </c>
      <c r="N372" s="9" t="s">
        <v>160</v>
      </c>
      <c r="O372" s="9">
        <v>8880</v>
      </c>
      <c r="P372" s="9" t="s">
        <v>161</v>
      </c>
      <c r="Q372" s="9" t="s">
        <v>289</v>
      </c>
      <c r="R372" s="9">
        <f t="shared" si="17"/>
        <v>160</v>
      </c>
      <c r="S372" s="9" t="s">
        <v>27</v>
      </c>
      <c r="T372" s="9" t="s">
        <v>86</v>
      </c>
      <c r="U372" s="9" t="s">
        <v>28</v>
      </c>
      <c r="V372" s="9">
        <v>40</v>
      </c>
      <c r="W372" s="9">
        <v>40</v>
      </c>
      <c r="X372" s="9"/>
      <c r="Y372" s="9" t="s">
        <v>1490</v>
      </c>
      <c r="Z372" s="38" t="str">
        <f t="shared" si="16"/>
        <v>购置西江镇农业产业加工车间160㎡。</v>
      </c>
      <c r="AA372" s="34">
        <v>12</v>
      </c>
      <c r="AB372" s="34">
        <v>54</v>
      </c>
      <c r="AC372" s="38" t="s">
        <v>164</v>
      </c>
      <c r="AD372" s="9" t="s">
        <v>29</v>
      </c>
      <c r="AE372" s="9" t="str">
        <f>G372&amp;"人民政府"</f>
        <v>筠门岭镇人民政府</v>
      </c>
      <c r="AF372" s="9" t="str">
        <f>H372&amp;"民委员会"</f>
        <v>芙蓉村民委员会</v>
      </c>
      <c r="AG372" s="9"/>
    </row>
    <row r="373" s="23" customFormat="1" ht="121.8" spans="1:33">
      <c r="A373" s="29">
        <f>SUBTOTAL(103,$B$6:$B373)*1</f>
        <v>368</v>
      </c>
      <c r="B373" s="29" t="s">
        <v>153</v>
      </c>
      <c r="C373" s="9" t="s">
        <v>1477</v>
      </c>
      <c r="D373" s="9" t="s">
        <v>155</v>
      </c>
      <c r="E373" s="9" t="s">
        <v>156</v>
      </c>
      <c r="F373" s="9" t="s">
        <v>157</v>
      </c>
      <c r="G373" s="9" t="s">
        <v>103</v>
      </c>
      <c r="H373" s="9" t="s">
        <v>1551</v>
      </c>
      <c r="I373" s="9"/>
      <c r="J373" s="9" t="str">
        <f t="shared" si="15"/>
        <v>筠门岭镇高坵脑安置点购置农业产业加工车间购置西江镇农业产业加工车间141.52㎡。35.38</v>
      </c>
      <c r="K373" s="9" t="s">
        <v>1534</v>
      </c>
      <c r="L373" s="4" t="s">
        <v>168</v>
      </c>
      <c r="M373" s="4" t="s">
        <v>63</v>
      </c>
      <c r="N373" s="4" t="s">
        <v>160</v>
      </c>
      <c r="O373" s="4">
        <v>8082</v>
      </c>
      <c r="P373" s="9" t="s">
        <v>161</v>
      </c>
      <c r="Q373" s="9" t="s">
        <v>289</v>
      </c>
      <c r="R373" s="9">
        <f t="shared" si="17"/>
        <v>141.52</v>
      </c>
      <c r="S373" s="9" t="s">
        <v>27</v>
      </c>
      <c r="T373" s="9" t="s">
        <v>86</v>
      </c>
      <c r="U373" s="9" t="s">
        <v>28</v>
      </c>
      <c r="V373" s="9">
        <v>35.38</v>
      </c>
      <c r="W373" s="9">
        <v>35.38</v>
      </c>
      <c r="X373" s="9"/>
      <c r="Y373" s="9" t="s">
        <v>1552</v>
      </c>
      <c r="Z373" s="38" t="str">
        <f t="shared" si="16"/>
        <v>购置西江镇农业产业加工车间141.52㎡。</v>
      </c>
      <c r="AA373" s="34">
        <v>10</v>
      </c>
      <c r="AB373" s="34">
        <v>45</v>
      </c>
      <c r="AC373" s="38" t="s">
        <v>164</v>
      </c>
      <c r="AD373" s="9" t="s">
        <v>29</v>
      </c>
      <c r="AE373" s="9" t="s">
        <v>492</v>
      </c>
      <c r="AF373" s="9" t="s">
        <v>1553</v>
      </c>
      <c r="AG373" s="9"/>
    </row>
    <row r="374" s="23" customFormat="1" ht="156.6" spans="1:33">
      <c r="A374" s="29">
        <f>SUBTOTAL(103,$B$6:$B374)*1</f>
        <v>369</v>
      </c>
      <c r="B374" s="29" t="s">
        <v>153</v>
      </c>
      <c r="C374" s="9" t="s">
        <v>1477</v>
      </c>
      <c r="D374" s="9" t="s">
        <v>155</v>
      </c>
      <c r="E374" s="9" t="s">
        <v>156</v>
      </c>
      <c r="F374" s="9" t="s">
        <v>157</v>
      </c>
      <c r="G374" s="9" t="s">
        <v>103</v>
      </c>
      <c r="H374" s="9" t="s">
        <v>502</v>
      </c>
      <c r="I374" s="9" t="s">
        <v>195</v>
      </c>
      <c r="J374" s="9" t="str">
        <f t="shared" si="15"/>
        <v>筠门岭镇黄陂村购置农业产业加工车间购置西江镇农业产业加工车间168㎡。42</v>
      </c>
      <c r="K374" s="9" t="s">
        <v>1554</v>
      </c>
      <c r="L374" s="9" t="s">
        <v>172</v>
      </c>
      <c r="M374" s="9" t="s">
        <v>25</v>
      </c>
      <c r="N374" s="9" t="s">
        <v>160</v>
      </c>
      <c r="O374" s="9">
        <v>8880</v>
      </c>
      <c r="P374" s="9">
        <v>0</v>
      </c>
      <c r="Q374" s="9" t="s">
        <v>289</v>
      </c>
      <c r="R374" s="9">
        <f t="shared" si="17"/>
        <v>168</v>
      </c>
      <c r="S374" s="9" t="s">
        <v>27</v>
      </c>
      <c r="T374" s="9" t="s">
        <v>86</v>
      </c>
      <c r="U374" s="9" t="s">
        <v>28</v>
      </c>
      <c r="V374" s="9">
        <v>42</v>
      </c>
      <c r="W374" s="9">
        <v>42</v>
      </c>
      <c r="X374" s="9"/>
      <c r="Y374" s="9" t="s">
        <v>1555</v>
      </c>
      <c r="Z374" s="38" t="str">
        <f t="shared" si="16"/>
        <v>购置西江镇农业产业加工车间168㎡。</v>
      </c>
      <c r="AA374" s="34">
        <v>35</v>
      </c>
      <c r="AB374" s="34">
        <v>168</v>
      </c>
      <c r="AC374" s="38" t="s">
        <v>164</v>
      </c>
      <c r="AD374" s="9" t="s">
        <v>29</v>
      </c>
      <c r="AE374" s="9" t="s">
        <v>505</v>
      </c>
      <c r="AF374" s="9" t="s">
        <v>505</v>
      </c>
      <c r="AG374" s="9"/>
    </row>
    <row r="375" s="23" customFormat="1" ht="156.6" spans="1:33">
      <c r="A375" s="29">
        <f>SUBTOTAL(103,$B$6:$B375)*1</f>
        <v>370</v>
      </c>
      <c r="B375" s="29" t="s">
        <v>153</v>
      </c>
      <c r="C375" s="9" t="s">
        <v>1477</v>
      </c>
      <c r="D375" s="9" t="s">
        <v>155</v>
      </c>
      <c r="E375" s="9" t="s">
        <v>156</v>
      </c>
      <c r="F375" s="9" t="s">
        <v>157</v>
      </c>
      <c r="G375" s="9" t="s">
        <v>103</v>
      </c>
      <c r="H375" s="9" t="s">
        <v>1556</v>
      </c>
      <c r="I375" s="9" t="s">
        <v>208</v>
      </c>
      <c r="J375" s="9" t="str">
        <f t="shared" si="15"/>
        <v>筠门岭镇黄坌村购置农业产业加工车间购置西江镇农业产业加工车间120㎡。30</v>
      </c>
      <c r="K375" s="9" t="s">
        <v>1487</v>
      </c>
      <c r="L375" s="9" t="s">
        <v>172</v>
      </c>
      <c r="M375" s="9" t="s">
        <v>25</v>
      </c>
      <c r="N375" s="9" t="s">
        <v>160</v>
      </c>
      <c r="O375" s="9">
        <v>8880</v>
      </c>
      <c r="P375" s="9" t="s">
        <v>161</v>
      </c>
      <c r="Q375" s="9" t="s">
        <v>289</v>
      </c>
      <c r="R375" s="9">
        <f t="shared" si="17"/>
        <v>120</v>
      </c>
      <c r="S375" s="9" t="s">
        <v>27</v>
      </c>
      <c r="T375" s="9" t="s">
        <v>86</v>
      </c>
      <c r="U375" s="9" t="s">
        <v>28</v>
      </c>
      <c r="V375" s="9">
        <v>30</v>
      </c>
      <c r="W375" s="9">
        <v>30</v>
      </c>
      <c r="X375" s="9"/>
      <c r="Y375" s="9" t="s">
        <v>1538</v>
      </c>
      <c r="Z375" s="38" t="str">
        <f t="shared" si="16"/>
        <v>购置西江镇农业产业加工车间120㎡。</v>
      </c>
      <c r="AA375" s="34">
        <v>9</v>
      </c>
      <c r="AB375" s="34">
        <v>41</v>
      </c>
      <c r="AC375" s="38" t="s">
        <v>164</v>
      </c>
      <c r="AD375" s="9" t="s">
        <v>29</v>
      </c>
      <c r="AE375" s="9" t="s">
        <v>1553</v>
      </c>
      <c r="AF375" s="9" t="s">
        <v>1553</v>
      </c>
      <c r="AG375" s="9"/>
    </row>
    <row r="376" s="23" customFormat="1" ht="156.6" spans="1:33">
      <c r="A376" s="29">
        <f>SUBTOTAL(103,$B$6:$B376)*1</f>
        <v>371</v>
      </c>
      <c r="B376" s="29" t="s">
        <v>153</v>
      </c>
      <c r="C376" s="9" t="s">
        <v>1477</v>
      </c>
      <c r="D376" s="9" t="s">
        <v>155</v>
      </c>
      <c r="E376" s="9" t="s">
        <v>156</v>
      </c>
      <c r="F376" s="9" t="s">
        <v>157</v>
      </c>
      <c r="G376" s="9" t="s">
        <v>103</v>
      </c>
      <c r="H376" s="9" t="s">
        <v>516</v>
      </c>
      <c r="I376" s="9" t="s">
        <v>195</v>
      </c>
      <c r="J376" s="9" t="str">
        <f t="shared" si="15"/>
        <v>筠门岭镇门岭村购置农业产业加工车间购置西江镇农业产业加工车间400㎡。100</v>
      </c>
      <c r="K376" s="9" t="s">
        <v>1503</v>
      </c>
      <c r="L376" s="4" t="s">
        <v>172</v>
      </c>
      <c r="M376" s="4" t="s">
        <v>25</v>
      </c>
      <c r="N376" s="4" t="s">
        <v>160</v>
      </c>
      <c r="O376" s="4">
        <v>8880</v>
      </c>
      <c r="P376" s="9" t="s">
        <v>161</v>
      </c>
      <c r="Q376" s="9" t="s">
        <v>289</v>
      </c>
      <c r="R376" s="9">
        <f t="shared" si="17"/>
        <v>400</v>
      </c>
      <c r="S376" s="9" t="s">
        <v>27</v>
      </c>
      <c r="T376" s="9" t="s">
        <v>86</v>
      </c>
      <c r="U376" s="9" t="s">
        <v>28</v>
      </c>
      <c r="V376" s="9">
        <v>100</v>
      </c>
      <c r="W376" s="9">
        <v>100</v>
      </c>
      <c r="X376" s="9"/>
      <c r="Y376" s="9" t="s">
        <v>1557</v>
      </c>
      <c r="Z376" s="38" t="str">
        <f t="shared" si="16"/>
        <v>购置西江镇农业产业加工车间400㎡。</v>
      </c>
      <c r="AA376" s="34">
        <v>35</v>
      </c>
      <c r="AB376" s="34">
        <v>168</v>
      </c>
      <c r="AC376" s="38" t="s">
        <v>164</v>
      </c>
      <c r="AD376" s="9" t="s">
        <v>29</v>
      </c>
      <c r="AE376" s="9" t="s">
        <v>519</v>
      </c>
      <c r="AF376" s="9" t="s">
        <v>519</v>
      </c>
      <c r="AG376" s="9"/>
    </row>
    <row r="377" s="23" customFormat="1" ht="156.6" spans="1:33">
      <c r="A377" s="29">
        <f>SUBTOTAL(103,$B$6:$B377)*1</f>
        <v>372</v>
      </c>
      <c r="B377" s="29" t="s">
        <v>153</v>
      </c>
      <c r="C377" s="9" t="s">
        <v>1477</v>
      </c>
      <c r="D377" s="9" t="s">
        <v>155</v>
      </c>
      <c r="E377" s="9" t="s">
        <v>156</v>
      </c>
      <c r="F377" s="9" t="s">
        <v>157</v>
      </c>
      <c r="G377" s="9" t="s">
        <v>103</v>
      </c>
      <c r="H377" s="9" t="s">
        <v>1558</v>
      </c>
      <c r="I377" s="9" t="s">
        <v>208</v>
      </c>
      <c r="J377" s="9" t="str">
        <f t="shared" si="15"/>
        <v>筠门岭镇荣田村购置农业产业加工车间购置西江镇农业产业加工车间120㎡。30</v>
      </c>
      <c r="K377" s="9" t="s">
        <v>1487</v>
      </c>
      <c r="L377" s="9" t="s">
        <v>172</v>
      </c>
      <c r="M377" s="9" t="s">
        <v>25</v>
      </c>
      <c r="N377" s="9" t="s">
        <v>160</v>
      </c>
      <c r="O377" s="9">
        <v>8880</v>
      </c>
      <c r="P377" s="9" t="s">
        <v>161</v>
      </c>
      <c r="Q377" s="9" t="s">
        <v>289</v>
      </c>
      <c r="R377" s="9">
        <f t="shared" si="17"/>
        <v>120</v>
      </c>
      <c r="S377" s="9" t="s">
        <v>27</v>
      </c>
      <c r="T377" s="9" t="s">
        <v>86</v>
      </c>
      <c r="U377" s="9" t="s">
        <v>28</v>
      </c>
      <c r="V377" s="9">
        <v>30</v>
      </c>
      <c r="W377" s="9">
        <v>30</v>
      </c>
      <c r="X377" s="9"/>
      <c r="Y377" s="9" t="s">
        <v>1538</v>
      </c>
      <c r="Z377" s="38" t="str">
        <f t="shared" si="16"/>
        <v>购置西江镇农业产业加工车间120㎡。</v>
      </c>
      <c r="AA377" s="34">
        <v>9</v>
      </c>
      <c r="AB377" s="34">
        <v>41</v>
      </c>
      <c r="AC377" s="38" t="s">
        <v>164</v>
      </c>
      <c r="AD377" s="9" t="s">
        <v>29</v>
      </c>
      <c r="AE377" s="9" t="s">
        <v>1559</v>
      </c>
      <c r="AF377" s="9" t="s">
        <v>1559</v>
      </c>
      <c r="AG377" s="9"/>
    </row>
    <row r="378" s="23" customFormat="1" ht="156.6" spans="1:33">
      <c r="A378" s="29">
        <f>SUBTOTAL(103,$B$6:$B378)*1</f>
        <v>373</v>
      </c>
      <c r="B378" s="29" t="s">
        <v>153</v>
      </c>
      <c r="C378" s="9" t="s">
        <v>1477</v>
      </c>
      <c r="D378" s="9" t="s">
        <v>155</v>
      </c>
      <c r="E378" s="9" t="s">
        <v>156</v>
      </c>
      <c r="F378" s="9" t="s">
        <v>157</v>
      </c>
      <c r="G378" s="9" t="s">
        <v>103</v>
      </c>
      <c r="H378" s="9" t="s">
        <v>1560</v>
      </c>
      <c r="I378" s="9" t="s">
        <v>208</v>
      </c>
      <c r="J378" s="9" t="str">
        <f t="shared" si="15"/>
        <v>筠门岭镇上增畲族村购置农业产业加工车间购置西江镇农业产业加工车间120㎡。30</v>
      </c>
      <c r="K378" s="9" t="s">
        <v>1487</v>
      </c>
      <c r="L378" s="9" t="s">
        <v>172</v>
      </c>
      <c r="M378" s="9" t="s">
        <v>25</v>
      </c>
      <c r="N378" s="9" t="s">
        <v>160</v>
      </c>
      <c r="O378" s="9">
        <v>8880</v>
      </c>
      <c r="P378" s="9" t="s">
        <v>161</v>
      </c>
      <c r="Q378" s="9" t="s">
        <v>289</v>
      </c>
      <c r="R378" s="9">
        <f t="shared" si="17"/>
        <v>120</v>
      </c>
      <c r="S378" s="9" t="s">
        <v>27</v>
      </c>
      <c r="T378" s="9" t="s">
        <v>86</v>
      </c>
      <c r="U378" s="9" t="s">
        <v>28</v>
      </c>
      <c r="V378" s="9">
        <v>30</v>
      </c>
      <c r="W378" s="9">
        <v>30</v>
      </c>
      <c r="X378" s="9"/>
      <c r="Y378" s="9" t="s">
        <v>1538</v>
      </c>
      <c r="Z378" s="38" t="str">
        <f t="shared" si="16"/>
        <v>购置西江镇农业产业加工车间120㎡。</v>
      </c>
      <c r="AA378" s="34">
        <v>9</v>
      </c>
      <c r="AB378" s="34">
        <v>41</v>
      </c>
      <c r="AC378" s="38" t="s">
        <v>164</v>
      </c>
      <c r="AD378" s="9" t="s">
        <v>29</v>
      </c>
      <c r="AE378" s="9" t="s">
        <v>1561</v>
      </c>
      <c r="AF378" s="9" t="s">
        <v>1561</v>
      </c>
      <c r="AG378" s="9"/>
    </row>
    <row r="379" s="23" customFormat="1" ht="104.4" spans="1:33">
      <c r="A379" s="29">
        <f>SUBTOTAL(103,$B$6:$B379)*1</f>
        <v>374</v>
      </c>
      <c r="B379" s="29" t="s">
        <v>153</v>
      </c>
      <c r="C379" s="9" t="s">
        <v>1477</v>
      </c>
      <c r="D379" s="9" t="s">
        <v>155</v>
      </c>
      <c r="E379" s="9" t="s">
        <v>156</v>
      </c>
      <c r="F379" s="9" t="s">
        <v>157</v>
      </c>
      <c r="G379" s="9" t="s">
        <v>103</v>
      </c>
      <c r="H379" s="9" t="s">
        <v>1562</v>
      </c>
      <c r="I379" s="9" t="s">
        <v>208</v>
      </c>
      <c r="J379" s="9" t="str">
        <f t="shared" si="15"/>
        <v>筠门岭镇学子村购置农业产业加工车间购置西江镇农业产业加工车间160㎡。40</v>
      </c>
      <c r="K379" s="9" t="s">
        <v>1489</v>
      </c>
      <c r="L379" s="9" t="s">
        <v>172</v>
      </c>
      <c r="M379" s="9" t="s">
        <v>25</v>
      </c>
      <c r="N379" s="9" t="s">
        <v>160</v>
      </c>
      <c r="O379" s="9">
        <v>8880</v>
      </c>
      <c r="P379" s="9" t="s">
        <v>161</v>
      </c>
      <c r="Q379" s="9" t="s">
        <v>289</v>
      </c>
      <c r="R379" s="9">
        <f t="shared" si="17"/>
        <v>160</v>
      </c>
      <c r="S379" s="9" t="s">
        <v>27</v>
      </c>
      <c r="T379" s="9" t="s">
        <v>86</v>
      </c>
      <c r="U379" s="9" t="s">
        <v>28</v>
      </c>
      <c r="V379" s="9">
        <v>40</v>
      </c>
      <c r="W379" s="9">
        <v>40</v>
      </c>
      <c r="X379" s="9"/>
      <c r="Y379" s="9" t="s">
        <v>1563</v>
      </c>
      <c r="Z379" s="38" t="str">
        <f t="shared" si="16"/>
        <v>购置西江镇农业产业加工车间160㎡。</v>
      </c>
      <c r="AA379" s="34">
        <v>2</v>
      </c>
      <c r="AB379" s="34">
        <v>8921</v>
      </c>
      <c r="AC379" s="38" t="s">
        <v>164</v>
      </c>
      <c r="AD379" s="9" t="s">
        <v>29</v>
      </c>
      <c r="AE379" s="9" t="s">
        <v>492</v>
      </c>
      <c r="AF379" s="9" t="str">
        <f>H379&amp;"民委员会"</f>
        <v>学子村民委员会</v>
      </c>
      <c r="AG379" s="9"/>
    </row>
    <row r="380" s="23" customFormat="1" ht="121.8" spans="1:33">
      <c r="A380" s="29">
        <f>SUBTOTAL(103,$B$6:$B380)*1</f>
        <v>375</v>
      </c>
      <c r="B380" s="29" t="s">
        <v>153</v>
      </c>
      <c r="C380" s="9" t="s">
        <v>1477</v>
      </c>
      <c r="D380" s="9" t="s">
        <v>155</v>
      </c>
      <c r="E380" s="9" t="s">
        <v>156</v>
      </c>
      <c r="F380" s="9" t="s">
        <v>157</v>
      </c>
      <c r="G380" s="9" t="s">
        <v>103</v>
      </c>
      <c r="H380" s="9" t="s">
        <v>1562</v>
      </c>
      <c r="I380" s="9" t="s">
        <v>208</v>
      </c>
      <c r="J380" s="9" t="str">
        <f t="shared" si="15"/>
        <v>筠门岭镇学子村购置农业产业加工车间购置西江镇农业产业加工车间124.8㎡。31.2</v>
      </c>
      <c r="K380" s="9" t="s">
        <v>1564</v>
      </c>
      <c r="L380" s="9" t="s">
        <v>172</v>
      </c>
      <c r="M380" s="9" t="s">
        <v>25</v>
      </c>
      <c r="N380" s="9" t="s">
        <v>160</v>
      </c>
      <c r="O380" s="9">
        <v>8880</v>
      </c>
      <c r="P380" s="9" t="s">
        <v>161</v>
      </c>
      <c r="Q380" s="9" t="s">
        <v>289</v>
      </c>
      <c r="R380" s="9">
        <f t="shared" si="17"/>
        <v>124.8</v>
      </c>
      <c r="S380" s="9" t="s">
        <v>27</v>
      </c>
      <c r="T380" s="9" t="s">
        <v>86</v>
      </c>
      <c r="U380" s="9" t="s">
        <v>28</v>
      </c>
      <c r="V380" s="9">
        <v>31.2</v>
      </c>
      <c r="W380" s="9">
        <v>31.2</v>
      </c>
      <c r="X380" s="9"/>
      <c r="Y380" s="9" t="s">
        <v>1565</v>
      </c>
      <c r="Z380" s="38" t="str">
        <f t="shared" si="16"/>
        <v>购置西江镇农业产业加工车间124.8㎡。</v>
      </c>
      <c r="AA380" s="34" t="str">
        <f>MID(Y380,60,2)</f>
        <v>户9</v>
      </c>
      <c r="AB380" s="34">
        <v>8921</v>
      </c>
      <c r="AC380" s="38" t="s">
        <v>164</v>
      </c>
      <c r="AD380" s="9" t="s">
        <v>29</v>
      </c>
      <c r="AE380" s="9" t="s">
        <v>492</v>
      </c>
      <c r="AF380" s="9" t="str">
        <f>H380&amp;"民委员会"</f>
        <v>学子村民委员会</v>
      </c>
      <c r="AG380" s="9"/>
    </row>
    <row r="381" s="23" customFormat="1" ht="156.6" spans="1:33">
      <c r="A381" s="29">
        <f>SUBTOTAL(103,$B$6:$B381)*1</f>
        <v>376</v>
      </c>
      <c r="B381" s="29" t="s">
        <v>153</v>
      </c>
      <c r="C381" s="9" t="s">
        <v>1477</v>
      </c>
      <c r="D381" s="9" t="s">
        <v>155</v>
      </c>
      <c r="E381" s="9" t="s">
        <v>156</v>
      </c>
      <c r="F381" s="9" t="s">
        <v>157</v>
      </c>
      <c r="G381" s="9" t="s">
        <v>103</v>
      </c>
      <c r="H381" s="9" t="s">
        <v>540</v>
      </c>
      <c r="I381" s="9" t="s">
        <v>195</v>
      </c>
      <c r="J381" s="9" t="str">
        <f t="shared" si="15"/>
        <v>筠门岭镇羊角村购置农业产业加工车间购置西江镇农业产业加工车间400㎡。100</v>
      </c>
      <c r="K381" s="9" t="s">
        <v>1503</v>
      </c>
      <c r="L381" s="4" t="s">
        <v>172</v>
      </c>
      <c r="M381" s="4" t="s">
        <v>25</v>
      </c>
      <c r="N381" s="4" t="s">
        <v>160</v>
      </c>
      <c r="O381" s="4">
        <v>8880</v>
      </c>
      <c r="P381" s="9" t="s">
        <v>161</v>
      </c>
      <c r="Q381" s="9" t="s">
        <v>289</v>
      </c>
      <c r="R381" s="9">
        <f t="shared" si="17"/>
        <v>400</v>
      </c>
      <c r="S381" s="9" t="s">
        <v>27</v>
      </c>
      <c r="T381" s="9" t="s">
        <v>86</v>
      </c>
      <c r="U381" s="9" t="s">
        <v>28</v>
      </c>
      <c r="V381" s="9">
        <v>100</v>
      </c>
      <c r="W381" s="9">
        <v>100</v>
      </c>
      <c r="X381" s="9"/>
      <c r="Y381" s="9" t="s">
        <v>1557</v>
      </c>
      <c r="Z381" s="38" t="str">
        <f t="shared" si="16"/>
        <v>购置西江镇农业产业加工车间400㎡。</v>
      </c>
      <c r="AA381" s="34">
        <v>35</v>
      </c>
      <c r="AB381" s="34">
        <v>168</v>
      </c>
      <c r="AC381" s="38" t="s">
        <v>164</v>
      </c>
      <c r="AD381" s="9" t="s">
        <v>29</v>
      </c>
      <c r="AE381" s="9" t="s">
        <v>543</v>
      </c>
      <c r="AF381" s="9" t="s">
        <v>543</v>
      </c>
      <c r="AG381" s="9"/>
    </row>
    <row r="382" s="23" customFormat="1" ht="121.8" spans="1:33">
      <c r="A382" s="29">
        <f>SUBTOTAL(103,$B$6:$B382)*1</f>
        <v>377</v>
      </c>
      <c r="B382" s="29" t="s">
        <v>153</v>
      </c>
      <c r="C382" s="9" t="s">
        <v>1477</v>
      </c>
      <c r="D382" s="9" t="s">
        <v>155</v>
      </c>
      <c r="E382" s="9" t="s">
        <v>156</v>
      </c>
      <c r="F382" s="9" t="s">
        <v>157</v>
      </c>
      <c r="G382" s="9" t="s">
        <v>103</v>
      </c>
      <c r="H382" s="9" t="s">
        <v>540</v>
      </c>
      <c r="I382" s="9" t="s">
        <v>195</v>
      </c>
      <c r="J382" s="9" t="str">
        <f t="shared" si="15"/>
        <v>筠门岭镇羊角村购置农业产业加工车间购置西江镇农业产业加工车间200㎡。50</v>
      </c>
      <c r="K382" s="9" t="s">
        <v>1481</v>
      </c>
      <c r="L382" s="9" t="s">
        <v>172</v>
      </c>
      <c r="M382" s="9" t="s">
        <v>288</v>
      </c>
      <c r="N382" s="9" t="s">
        <v>1482</v>
      </c>
      <c r="O382" s="9">
        <v>250</v>
      </c>
      <c r="P382" s="9" t="s">
        <v>161</v>
      </c>
      <c r="Q382" s="9" t="s">
        <v>289</v>
      </c>
      <c r="R382" s="9">
        <f t="shared" si="17"/>
        <v>200</v>
      </c>
      <c r="S382" s="9" t="s">
        <v>27</v>
      </c>
      <c r="T382" s="9" t="s">
        <v>86</v>
      </c>
      <c r="U382" s="9" t="s">
        <v>28</v>
      </c>
      <c r="V382" s="9">
        <v>50</v>
      </c>
      <c r="W382" s="9">
        <v>50</v>
      </c>
      <c r="X382" s="9"/>
      <c r="Y382" s="9" t="s">
        <v>1483</v>
      </c>
      <c r="Z382" s="38" t="str">
        <f t="shared" si="16"/>
        <v>购置西江镇农业产业加工车间200㎡。</v>
      </c>
      <c r="AA382" s="34">
        <v>15</v>
      </c>
      <c r="AB382" s="34">
        <v>68</v>
      </c>
      <c r="AC382" s="38" t="s">
        <v>164</v>
      </c>
      <c r="AD382" s="9" t="s">
        <v>29</v>
      </c>
      <c r="AE382" s="9" t="s">
        <v>543</v>
      </c>
      <c r="AF382" s="9" t="s">
        <v>543</v>
      </c>
      <c r="AG382" s="9"/>
    </row>
    <row r="383" s="23" customFormat="1" ht="121.8" spans="1:33">
      <c r="A383" s="29">
        <f>SUBTOTAL(103,$B$6:$B383)*1</f>
        <v>378</v>
      </c>
      <c r="B383" s="29" t="s">
        <v>153</v>
      </c>
      <c r="C383" s="9" t="s">
        <v>1477</v>
      </c>
      <c r="D383" s="9" t="s">
        <v>155</v>
      </c>
      <c r="E383" s="9" t="s">
        <v>156</v>
      </c>
      <c r="F383" s="9" t="s">
        <v>157</v>
      </c>
      <c r="G383" s="9" t="s">
        <v>103</v>
      </c>
      <c r="H383" s="9" t="s">
        <v>540</v>
      </c>
      <c r="I383" s="9" t="s">
        <v>195</v>
      </c>
      <c r="J383" s="9" t="str">
        <f t="shared" si="15"/>
        <v>筠门岭镇羊角村购置农业产业加工车间购置西江镇农业产业加工车间36㎡。9</v>
      </c>
      <c r="K383" s="9" t="s">
        <v>1485</v>
      </c>
      <c r="L383" s="9" t="s">
        <v>168</v>
      </c>
      <c r="M383" s="9" t="s">
        <v>73</v>
      </c>
      <c r="N383" s="9" t="s">
        <v>160</v>
      </c>
      <c r="O383" s="9">
        <v>823</v>
      </c>
      <c r="P383" s="9" t="s">
        <v>161</v>
      </c>
      <c r="Q383" s="9" t="s">
        <v>289</v>
      </c>
      <c r="R383" s="9">
        <f t="shared" si="17"/>
        <v>36</v>
      </c>
      <c r="S383" s="9" t="s">
        <v>27</v>
      </c>
      <c r="T383" s="9" t="s">
        <v>86</v>
      </c>
      <c r="U383" s="9" t="s">
        <v>28</v>
      </c>
      <c r="V383" s="9">
        <v>9</v>
      </c>
      <c r="W383" s="9">
        <v>9</v>
      </c>
      <c r="X383" s="9"/>
      <c r="Y383" s="9" t="s">
        <v>1486</v>
      </c>
      <c r="Z383" s="38" t="str">
        <f t="shared" si="16"/>
        <v>购置西江镇农业产业加工车间36㎡。</v>
      </c>
      <c r="AA383" s="34">
        <v>2</v>
      </c>
      <c r="AB383" s="34">
        <v>9</v>
      </c>
      <c r="AC383" s="38" t="s">
        <v>164</v>
      </c>
      <c r="AD383" s="9" t="s">
        <v>29</v>
      </c>
      <c r="AE383" s="9" t="s">
        <v>543</v>
      </c>
      <c r="AF383" s="9" t="s">
        <v>543</v>
      </c>
      <c r="AG383" s="9"/>
    </row>
    <row r="384" s="23" customFormat="1" ht="156.6" spans="1:33">
      <c r="A384" s="29">
        <f>SUBTOTAL(103,$B$6:$B384)*1</f>
        <v>379</v>
      </c>
      <c r="B384" s="29" t="s">
        <v>153</v>
      </c>
      <c r="C384" s="9" t="s">
        <v>1477</v>
      </c>
      <c r="D384" s="9" t="s">
        <v>155</v>
      </c>
      <c r="E384" s="9" t="s">
        <v>156</v>
      </c>
      <c r="F384" s="9" t="s">
        <v>157</v>
      </c>
      <c r="G384" s="9" t="s">
        <v>103</v>
      </c>
      <c r="H384" s="9" t="s">
        <v>557</v>
      </c>
      <c r="I384" s="9" t="s">
        <v>195</v>
      </c>
      <c r="J384" s="9" t="str">
        <f t="shared" si="15"/>
        <v>筠门岭镇营坊村购置农业产业加工车间购置西江镇农业产业加工车间160㎡。40</v>
      </c>
      <c r="K384" s="9" t="s">
        <v>1489</v>
      </c>
      <c r="L384" s="9" t="s">
        <v>172</v>
      </c>
      <c r="M384" s="9" t="s">
        <v>25</v>
      </c>
      <c r="N384" s="9" t="s">
        <v>160</v>
      </c>
      <c r="O384" s="9">
        <v>8880</v>
      </c>
      <c r="P384" s="9">
        <v>0</v>
      </c>
      <c r="Q384" s="9" t="s">
        <v>289</v>
      </c>
      <c r="R384" s="9">
        <f t="shared" si="17"/>
        <v>160</v>
      </c>
      <c r="S384" s="9" t="s">
        <v>27</v>
      </c>
      <c r="T384" s="9" t="s">
        <v>86</v>
      </c>
      <c r="U384" s="9" t="s">
        <v>28</v>
      </c>
      <c r="V384" s="9">
        <v>40</v>
      </c>
      <c r="W384" s="9">
        <v>40</v>
      </c>
      <c r="X384" s="9"/>
      <c r="Y384" s="9" t="s">
        <v>1566</v>
      </c>
      <c r="Z384" s="38" t="str">
        <f t="shared" si="16"/>
        <v>购置西江镇农业产业加工车间160㎡。</v>
      </c>
      <c r="AA384" s="34">
        <v>35</v>
      </c>
      <c r="AB384" s="34">
        <v>168</v>
      </c>
      <c r="AC384" s="38" t="s">
        <v>164</v>
      </c>
      <c r="AD384" s="9" t="s">
        <v>29</v>
      </c>
      <c r="AE384" s="9" t="s">
        <v>560</v>
      </c>
      <c r="AF384" s="9" t="s">
        <v>560</v>
      </c>
      <c r="AG384" s="9"/>
    </row>
    <row r="385" s="23" customFormat="1" ht="156.6" spans="1:33">
      <c r="A385" s="29">
        <f>SUBTOTAL(103,$B$6:$B385)*1</f>
        <v>380</v>
      </c>
      <c r="B385" s="29" t="s">
        <v>153</v>
      </c>
      <c r="C385" s="9" t="s">
        <v>1477</v>
      </c>
      <c r="D385" s="9" t="s">
        <v>155</v>
      </c>
      <c r="E385" s="9" t="s">
        <v>156</v>
      </c>
      <c r="F385" s="9" t="s">
        <v>157</v>
      </c>
      <c r="G385" s="9" t="s">
        <v>103</v>
      </c>
      <c r="H385" s="9" t="s">
        <v>567</v>
      </c>
      <c r="I385" s="9" t="s">
        <v>208</v>
      </c>
      <c r="J385" s="9" t="str">
        <f t="shared" si="15"/>
        <v>筠门岭镇竹村村购置农业产业加工车间购置西江镇农业产业加工车间120㎡。30</v>
      </c>
      <c r="K385" s="9" t="s">
        <v>1487</v>
      </c>
      <c r="L385" s="9" t="s">
        <v>172</v>
      </c>
      <c r="M385" s="9" t="s">
        <v>25</v>
      </c>
      <c r="N385" s="9" t="s">
        <v>160</v>
      </c>
      <c r="O385" s="9">
        <v>8880</v>
      </c>
      <c r="P385" s="9" t="s">
        <v>161</v>
      </c>
      <c r="Q385" s="9" t="s">
        <v>289</v>
      </c>
      <c r="R385" s="9">
        <f t="shared" si="17"/>
        <v>120</v>
      </c>
      <c r="S385" s="9" t="s">
        <v>27</v>
      </c>
      <c r="T385" s="9" t="s">
        <v>86</v>
      </c>
      <c r="U385" s="9" t="s">
        <v>28</v>
      </c>
      <c r="V385" s="9">
        <v>30</v>
      </c>
      <c r="W385" s="9">
        <v>30</v>
      </c>
      <c r="X385" s="9"/>
      <c r="Y385" s="9" t="s">
        <v>1538</v>
      </c>
      <c r="Z385" s="38" t="str">
        <f t="shared" si="16"/>
        <v>购置西江镇农业产业加工车间120㎡。</v>
      </c>
      <c r="AA385" s="34">
        <v>9</v>
      </c>
      <c r="AB385" s="34">
        <v>41</v>
      </c>
      <c r="AC385" s="38" t="s">
        <v>164</v>
      </c>
      <c r="AD385" s="9" t="s">
        <v>29</v>
      </c>
      <c r="AE385" s="9" t="s">
        <v>570</v>
      </c>
      <c r="AF385" s="9" t="s">
        <v>570</v>
      </c>
      <c r="AG385" s="9"/>
    </row>
    <row r="386" s="23" customFormat="1" ht="121.8" spans="1:33">
      <c r="A386" s="29">
        <f>SUBTOTAL(103,$B$6:$B386)*1</f>
        <v>381</v>
      </c>
      <c r="B386" s="29" t="s">
        <v>153</v>
      </c>
      <c r="C386" s="9" t="s">
        <v>1477</v>
      </c>
      <c r="D386" s="9" t="s">
        <v>155</v>
      </c>
      <c r="E386" s="9" t="s">
        <v>156</v>
      </c>
      <c r="F386" s="9" t="s">
        <v>157</v>
      </c>
      <c r="G386" s="9" t="s">
        <v>104</v>
      </c>
      <c r="H386" s="9" t="s">
        <v>588</v>
      </c>
      <c r="I386" s="9" t="s">
        <v>195</v>
      </c>
      <c r="J386" s="9" t="str">
        <f t="shared" si="15"/>
        <v>麻州镇麻州村购置农业产业加工车间购置西江镇农业产业加工车间132㎡。33</v>
      </c>
      <c r="K386" s="9" t="s">
        <v>1478</v>
      </c>
      <c r="L386" s="9" t="s">
        <v>168</v>
      </c>
      <c r="M386" s="9" t="s">
        <v>73</v>
      </c>
      <c r="N386" s="9" t="s">
        <v>160</v>
      </c>
      <c r="O386" s="9">
        <v>823</v>
      </c>
      <c r="P386" s="9" t="s">
        <v>161</v>
      </c>
      <c r="Q386" s="9" t="s">
        <v>289</v>
      </c>
      <c r="R386" s="9">
        <f t="shared" si="17"/>
        <v>132</v>
      </c>
      <c r="S386" s="9" t="s">
        <v>27</v>
      </c>
      <c r="T386" s="9" t="s">
        <v>86</v>
      </c>
      <c r="U386" s="9" t="s">
        <v>28</v>
      </c>
      <c r="V386" s="9">
        <v>33</v>
      </c>
      <c r="W386" s="9">
        <v>33</v>
      </c>
      <c r="X386" s="9"/>
      <c r="Y386" s="9" t="s">
        <v>1479</v>
      </c>
      <c r="Z386" s="38" t="str">
        <f t="shared" si="16"/>
        <v>购置西江镇农业产业加工车间132㎡。</v>
      </c>
      <c r="AA386" s="34">
        <v>7</v>
      </c>
      <c r="AB386" s="34">
        <v>31</v>
      </c>
      <c r="AC386" s="38" t="s">
        <v>164</v>
      </c>
      <c r="AD386" s="9" t="s">
        <v>29</v>
      </c>
      <c r="AE386" s="9" t="str">
        <f>G386&amp;"人民政府"</f>
        <v>麻州镇人民政府</v>
      </c>
      <c r="AF386" s="9" t="str">
        <f>H386&amp;"民委员会"</f>
        <v>麻州村民委员会</v>
      </c>
      <c r="AG386" s="9"/>
    </row>
    <row r="387" s="23" customFormat="1" ht="121.8" spans="1:33">
      <c r="A387" s="29">
        <f>SUBTOTAL(103,$B$6:$B387)*1</f>
        <v>382</v>
      </c>
      <c r="B387" s="29" t="s">
        <v>153</v>
      </c>
      <c r="C387" s="9" t="s">
        <v>1477</v>
      </c>
      <c r="D387" s="9" t="s">
        <v>155</v>
      </c>
      <c r="E387" s="9" t="s">
        <v>156</v>
      </c>
      <c r="F387" s="9" t="s">
        <v>157</v>
      </c>
      <c r="G387" s="9" t="s">
        <v>104</v>
      </c>
      <c r="H387" s="9" t="s">
        <v>1567</v>
      </c>
      <c r="I387" s="9"/>
      <c r="J387" s="9" t="str">
        <f t="shared" si="15"/>
        <v>麻州镇梦想家园·台商园小区安置点购置农业产业加工车间购置西江镇农业产业加工车间141.6㎡。35.4</v>
      </c>
      <c r="K387" s="9" t="s">
        <v>1506</v>
      </c>
      <c r="L387" s="4" t="s">
        <v>168</v>
      </c>
      <c r="M387" s="4" t="s">
        <v>63</v>
      </c>
      <c r="N387" s="4" t="s">
        <v>160</v>
      </c>
      <c r="O387" s="4">
        <v>8082</v>
      </c>
      <c r="P387" s="9" t="s">
        <v>161</v>
      </c>
      <c r="Q387" s="9" t="s">
        <v>289</v>
      </c>
      <c r="R387" s="9">
        <f t="shared" si="17"/>
        <v>141.6</v>
      </c>
      <c r="S387" s="9" t="s">
        <v>27</v>
      </c>
      <c r="T387" s="9" t="s">
        <v>86</v>
      </c>
      <c r="U387" s="9" t="s">
        <v>28</v>
      </c>
      <c r="V387" s="9">
        <v>35.4</v>
      </c>
      <c r="W387" s="9">
        <v>35.4</v>
      </c>
      <c r="X387" s="9"/>
      <c r="Y387" s="9" t="s">
        <v>1568</v>
      </c>
      <c r="Z387" s="38" t="str">
        <f t="shared" si="16"/>
        <v>购置西江镇农业产业加工车间141.6㎡。</v>
      </c>
      <c r="AA387" s="34">
        <v>10</v>
      </c>
      <c r="AB387" s="34">
        <v>45</v>
      </c>
      <c r="AC387" s="38" t="s">
        <v>164</v>
      </c>
      <c r="AD387" s="9" t="s">
        <v>29</v>
      </c>
      <c r="AE387" s="9" t="s">
        <v>580</v>
      </c>
      <c r="AF387" s="9" t="s">
        <v>586</v>
      </c>
      <c r="AG387" s="9"/>
    </row>
    <row r="388" s="23" customFormat="1" ht="121.8" spans="1:33">
      <c r="A388" s="29">
        <f>SUBTOTAL(103,$B$6:$B388)*1</f>
        <v>383</v>
      </c>
      <c r="B388" s="29" t="s">
        <v>153</v>
      </c>
      <c r="C388" s="9" t="s">
        <v>1477</v>
      </c>
      <c r="D388" s="9" t="s">
        <v>155</v>
      </c>
      <c r="E388" s="9" t="s">
        <v>156</v>
      </c>
      <c r="F388" s="9" t="s">
        <v>157</v>
      </c>
      <c r="G388" s="9" t="s">
        <v>104</v>
      </c>
      <c r="H388" s="9" t="s">
        <v>600</v>
      </c>
      <c r="I388" s="9" t="s">
        <v>195</v>
      </c>
      <c r="J388" s="9" t="str">
        <f t="shared" si="15"/>
        <v>麻州镇齐心村购置农业产业加工车间购置西江镇农业产业加工车间648㎡。162</v>
      </c>
      <c r="K388" s="9" t="s">
        <v>1569</v>
      </c>
      <c r="L388" s="9" t="s">
        <v>168</v>
      </c>
      <c r="M388" s="9" t="s">
        <v>63</v>
      </c>
      <c r="N388" s="9" t="s">
        <v>160</v>
      </c>
      <c r="O388" s="9">
        <v>8082</v>
      </c>
      <c r="P388" s="9" t="s">
        <v>161</v>
      </c>
      <c r="Q388" s="9" t="s">
        <v>289</v>
      </c>
      <c r="R388" s="9">
        <f t="shared" si="17"/>
        <v>648</v>
      </c>
      <c r="S388" s="9" t="s">
        <v>27</v>
      </c>
      <c r="T388" s="9" t="s">
        <v>86</v>
      </c>
      <c r="U388" s="9" t="s">
        <v>28</v>
      </c>
      <c r="V388" s="9">
        <v>162</v>
      </c>
      <c r="W388" s="9">
        <v>162</v>
      </c>
      <c r="X388" s="9"/>
      <c r="Y388" s="9" t="s">
        <v>1570</v>
      </c>
      <c r="Z388" s="38" t="str">
        <f t="shared" si="16"/>
        <v>购置西江镇农业产业加工车间648㎡。</v>
      </c>
      <c r="AA388" s="34" t="str">
        <f>MID(Y388,60,2)</f>
        <v>49</v>
      </c>
      <c r="AB388" s="34">
        <v>12852</v>
      </c>
      <c r="AC388" s="38" t="s">
        <v>164</v>
      </c>
      <c r="AD388" s="9" t="s">
        <v>29</v>
      </c>
      <c r="AE388" s="9" t="s">
        <v>580</v>
      </c>
      <c r="AF388" s="9" t="str">
        <f>H388&amp;"民委员会"</f>
        <v>齐心村民委员会</v>
      </c>
      <c r="AG388" s="9"/>
    </row>
    <row r="389" s="23" customFormat="1" ht="121.8" spans="1:33">
      <c r="A389" s="29">
        <f>SUBTOTAL(103,$B$6:$B389)*1</f>
        <v>384</v>
      </c>
      <c r="B389" s="29" t="s">
        <v>153</v>
      </c>
      <c r="C389" s="9" t="s">
        <v>1477</v>
      </c>
      <c r="D389" s="9" t="s">
        <v>155</v>
      </c>
      <c r="E389" s="9" t="s">
        <v>156</v>
      </c>
      <c r="F389" s="9" t="s">
        <v>157</v>
      </c>
      <c r="G389" s="9" t="s">
        <v>104</v>
      </c>
      <c r="H389" s="9" t="s">
        <v>624</v>
      </c>
      <c r="I389" s="9" t="s">
        <v>195</v>
      </c>
      <c r="J389" s="9" t="str">
        <f t="shared" si="15"/>
        <v>麻州镇前丰村购置农业产业加工车间购置西江镇农业产业加工车间180㎡。45</v>
      </c>
      <c r="K389" s="9" t="s">
        <v>1499</v>
      </c>
      <c r="L389" s="9" t="s">
        <v>168</v>
      </c>
      <c r="M389" s="9" t="s">
        <v>63</v>
      </c>
      <c r="N389" s="9" t="s">
        <v>160</v>
      </c>
      <c r="O389" s="9">
        <v>8082</v>
      </c>
      <c r="P389" s="9" t="s">
        <v>161</v>
      </c>
      <c r="Q389" s="9" t="s">
        <v>289</v>
      </c>
      <c r="R389" s="9">
        <f t="shared" si="17"/>
        <v>180</v>
      </c>
      <c r="S389" s="9" t="s">
        <v>27</v>
      </c>
      <c r="T389" s="9" t="s">
        <v>86</v>
      </c>
      <c r="U389" s="9" t="s">
        <v>28</v>
      </c>
      <c r="V389" s="9">
        <v>45</v>
      </c>
      <c r="W389" s="9">
        <v>45</v>
      </c>
      <c r="X389" s="9"/>
      <c r="Y389" s="9" t="s">
        <v>1500</v>
      </c>
      <c r="Z389" s="38" t="str">
        <f t="shared" si="16"/>
        <v>购置西江镇农业产业加工车间180㎡。</v>
      </c>
      <c r="AA389" s="34">
        <v>14</v>
      </c>
      <c r="AB389" s="34">
        <v>63</v>
      </c>
      <c r="AC389" s="38" t="s">
        <v>164</v>
      </c>
      <c r="AD389" s="9" t="s">
        <v>29</v>
      </c>
      <c r="AE389" s="9" t="s">
        <v>627</v>
      </c>
      <c r="AF389" s="9" t="s">
        <v>627</v>
      </c>
      <c r="AG389" s="9"/>
    </row>
    <row r="390" s="23" customFormat="1" ht="121.8" spans="1:33">
      <c r="A390" s="29">
        <f>SUBTOTAL(103,$B$6:$B390)*1</f>
        <v>385</v>
      </c>
      <c r="B390" s="29" t="s">
        <v>153</v>
      </c>
      <c r="C390" s="9" t="s">
        <v>1477</v>
      </c>
      <c r="D390" s="9" t="s">
        <v>155</v>
      </c>
      <c r="E390" s="9" t="s">
        <v>156</v>
      </c>
      <c r="F390" s="9" t="s">
        <v>157</v>
      </c>
      <c r="G390" s="9" t="s">
        <v>104</v>
      </c>
      <c r="H390" s="9" t="s">
        <v>624</v>
      </c>
      <c r="I390" s="9" t="s">
        <v>195</v>
      </c>
      <c r="J390" s="9" t="str">
        <f t="shared" si="15"/>
        <v>麻州镇前丰村购置农业产业加工车间购置西江镇农业产业加工车间100㎡。25</v>
      </c>
      <c r="K390" s="9" t="s">
        <v>1549</v>
      </c>
      <c r="L390" s="9" t="s">
        <v>168</v>
      </c>
      <c r="M390" s="9" t="s">
        <v>63</v>
      </c>
      <c r="N390" s="9" t="s">
        <v>160</v>
      </c>
      <c r="O390" s="9">
        <v>8082</v>
      </c>
      <c r="P390" s="9" t="s">
        <v>161</v>
      </c>
      <c r="Q390" s="9" t="s">
        <v>289</v>
      </c>
      <c r="R390" s="9">
        <f t="shared" si="17"/>
        <v>100</v>
      </c>
      <c r="S390" s="9" t="s">
        <v>27</v>
      </c>
      <c r="T390" s="9" t="s">
        <v>86</v>
      </c>
      <c r="U390" s="9" t="s">
        <v>28</v>
      </c>
      <c r="V390" s="9">
        <v>25</v>
      </c>
      <c r="W390" s="9">
        <v>25</v>
      </c>
      <c r="X390" s="9"/>
      <c r="Y390" s="9" t="s">
        <v>1550</v>
      </c>
      <c r="Z390" s="38" t="str">
        <f t="shared" si="16"/>
        <v>购置西江镇农业产业加工车间100㎡。</v>
      </c>
      <c r="AA390" s="34">
        <v>8</v>
      </c>
      <c r="AB390" s="34">
        <v>36</v>
      </c>
      <c r="AC390" s="38" t="s">
        <v>164</v>
      </c>
      <c r="AD390" s="9" t="s">
        <v>29</v>
      </c>
      <c r="AE390" s="9" t="s">
        <v>627</v>
      </c>
      <c r="AF390" s="9" t="s">
        <v>627</v>
      </c>
      <c r="AG390" s="9"/>
    </row>
    <row r="391" s="23" customFormat="1" ht="121.8" spans="1:33">
      <c r="A391" s="29">
        <f>SUBTOTAL(103,$B$6:$B391)*1</f>
        <v>386</v>
      </c>
      <c r="B391" s="29" t="s">
        <v>153</v>
      </c>
      <c r="C391" s="9" t="s">
        <v>1477</v>
      </c>
      <c r="D391" s="9" t="s">
        <v>155</v>
      </c>
      <c r="E391" s="9" t="s">
        <v>156</v>
      </c>
      <c r="F391" s="9" t="s">
        <v>157</v>
      </c>
      <c r="G391" s="9" t="s">
        <v>104</v>
      </c>
      <c r="H391" s="9" t="s">
        <v>1571</v>
      </c>
      <c r="I391" s="9"/>
      <c r="J391" s="9" t="str">
        <f t="shared" ref="J391:J454" si="21">G391&amp;H391&amp;C391&amp;K391&amp;V391</f>
        <v>麻州镇上西坑安置点购置农业产业加工车间购置西江镇农业产业加工车间141.52㎡。35.38</v>
      </c>
      <c r="K391" s="9" t="s">
        <v>1534</v>
      </c>
      <c r="L391" s="4" t="s">
        <v>168</v>
      </c>
      <c r="M391" s="4" t="s">
        <v>63</v>
      </c>
      <c r="N391" s="4" t="s">
        <v>160</v>
      </c>
      <c r="O391" s="4">
        <v>8082</v>
      </c>
      <c r="P391" s="9" t="s">
        <v>161</v>
      </c>
      <c r="Q391" s="9" t="s">
        <v>289</v>
      </c>
      <c r="R391" s="9">
        <f t="shared" si="17"/>
        <v>141.52</v>
      </c>
      <c r="S391" s="9" t="s">
        <v>27</v>
      </c>
      <c r="T391" s="9" t="s">
        <v>86</v>
      </c>
      <c r="U391" s="9" t="s">
        <v>28</v>
      </c>
      <c r="V391" s="9">
        <v>35.38</v>
      </c>
      <c r="W391" s="9">
        <v>35.38</v>
      </c>
      <c r="X391" s="9"/>
      <c r="Y391" s="9" t="s">
        <v>1572</v>
      </c>
      <c r="Z391" s="38" t="str">
        <f t="shared" si="16"/>
        <v>购置西江镇农业产业加工车间141.52㎡。</v>
      </c>
      <c r="AA391" s="34">
        <v>10</v>
      </c>
      <c r="AB391" s="34">
        <v>45</v>
      </c>
      <c r="AC391" s="38" t="s">
        <v>164</v>
      </c>
      <c r="AD391" s="9" t="s">
        <v>29</v>
      </c>
      <c r="AE391" s="9" t="s">
        <v>580</v>
      </c>
      <c r="AF391" s="9" t="s">
        <v>641</v>
      </c>
      <c r="AG391" s="9"/>
    </row>
    <row r="392" s="23" customFormat="1" ht="121.8" spans="1:33">
      <c r="A392" s="29">
        <f>SUBTOTAL(103,$B$6:$B392)*1</f>
        <v>387</v>
      </c>
      <c r="B392" s="29" t="s">
        <v>153</v>
      </c>
      <c r="C392" s="9" t="s">
        <v>1477</v>
      </c>
      <c r="D392" s="9" t="s">
        <v>155</v>
      </c>
      <c r="E392" s="9" t="s">
        <v>185</v>
      </c>
      <c r="F392" s="9" t="s">
        <v>157</v>
      </c>
      <c r="G392" s="9" t="s">
        <v>104</v>
      </c>
      <c r="H392" s="9" t="s">
        <v>633</v>
      </c>
      <c r="I392" s="9" t="s">
        <v>208</v>
      </c>
      <c r="J392" s="9" t="str">
        <f t="shared" si="21"/>
        <v>麻州镇下堡村购置农业产业加工车间购置西江镇农业产业加工车间160㎡。40</v>
      </c>
      <c r="K392" s="9" t="s">
        <v>1489</v>
      </c>
      <c r="L392" s="9" t="s">
        <v>172</v>
      </c>
      <c r="M392" s="9" t="s">
        <v>25</v>
      </c>
      <c r="N392" s="9" t="s">
        <v>160</v>
      </c>
      <c r="O392" s="9">
        <v>8880</v>
      </c>
      <c r="P392" s="9" t="s">
        <v>161</v>
      </c>
      <c r="Q392" s="9" t="s">
        <v>289</v>
      </c>
      <c r="R392" s="9">
        <f t="shared" si="17"/>
        <v>160</v>
      </c>
      <c r="S392" s="9" t="s">
        <v>27</v>
      </c>
      <c r="T392" s="9" t="s">
        <v>86</v>
      </c>
      <c r="U392" s="9" t="s">
        <v>28</v>
      </c>
      <c r="V392" s="9">
        <v>40</v>
      </c>
      <c r="W392" s="9">
        <v>40</v>
      </c>
      <c r="X392" s="9"/>
      <c r="Y392" s="9" t="s">
        <v>1490</v>
      </c>
      <c r="Z392" s="38" t="str">
        <f t="shared" si="16"/>
        <v>购置西江镇农业产业加工车间160㎡。</v>
      </c>
      <c r="AA392" s="34">
        <v>12</v>
      </c>
      <c r="AB392" s="34">
        <v>54</v>
      </c>
      <c r="AC392" s="38" t="s">
        <v>164</v>
      </c>
      <c r="AD392" s="9" t="s">
        <v>29</v>
      </c>
      <c r="AE392" s="9" t="str">
        <f>G392&amp;"人民政府"</f>
        <v>麻州镇人民政府</v>
      </c>
      <c r="AF392" s="9" t="str">
        <f>H392&amp;"民委员会"</f>
        <v>下堡村民委员会</v>
      </c>
      <c r="AG392" s="9"/>
    </row>
    <row r="393" s="23" customFormat="1" ht="121.8" spans="1:33">
      <c r="A393" s="29">
        <f>SUBTOTAL(103,$B$6:$B393)*1</f>
        <v>388</v>
      </c>
      <c r="B393" s="29" t="s">
        <v>153</v>
      </c>
      <c r="C393" s="9" t="s">
        <v>1477</v>
      </c>
      <c r="D393" s="9" t="s">
        <v>155</v>
      </c>
      <c r="E393" s="9" t="s">
        <v>156</v>
      </c>
      <c r="F393" s="9" t="s">
        <v>157</v>
      </c>
      <c r="G393" s="9" t="s">
        <v>104</v>
      </c>
      <c r="H393" s="9" t="s">
        <v>1573</v>
      </c>
      <c r="I393" s="9" t="s">
        <v>208</v>
      </c>
      <c r="J393" s="9" t="str">
        <f t="shared" si="21"/>
        <v>麻州镇小河背村购置农业产业加工车间购置西江镇农业产业加工车间92㎡。23</v>
      </c>
      <c r="K393" s="9" t="s">
        <v>1574</v>
      </c>
      <c r="L393" s="9" t="s">
        <v>172</v>
      </c>
      <c r="M393" s="9" t="s">
        <v>25</v>
      </c>
      <c r="N393" s="9" t="s">
        <v>160</v>
      </c>
      <c r="O393" s="9">
        <v>8880</v>
      </c>
      <c r="P393" s="9" t="s">
        <v>161</v>
      </c>
      <c r="Q393" s="9" t="s">
        <v>289</v>
      </c>
      <c r="R393" s="9">
        <f t="shared" si="17"/>
        <v>92</v>
      </c>
      <c r="S393" s="9" t="s">
        <v>27</v>
      </c>
      <c r="T393" s="9" t="s">
        <v>86</v>
      </c>
      <c r="U393" s="9" t="s">
        <v>28</v>
      </c>
      <c r="V393" s="9">
        <v>23</v>
      </c>
      <c r="W393" s="9">
        <v>23</v>
      </c>
      <c r="X393" s="9"/>
      <c r="Y393" s="9" t="s">
        <v>1575</v>
      </c>
      <c r="Z393" s="38" t="str">
        <f t="shared" si="16"/>
        <v>购置西江镇农业产业加工车间92㎡。</v>
      </c>
      <c r="AA393" s="34">
        <v>7</v>
      </c>
      <c r="AB393" s="34">
        <v>32</v>
      </c>
      <c r="AC393" s="38" t="s">
        <v>164</v>
      </c>
      <c r="AD393" s="9" t="s">
        <v>29</v>
      </c>
      <c r="AE393" s="9" t="s">
        <v>1576</v>
      </c>
      <c r="AF393" s="9" t="s">
        <v>1576</v>
      </c>
      <c r="AG393" s="9"/>
    </row>
    <row r="394" s="23" customFormat="1" ht="121.8" spans="1:33">
      <c r="A394" s="29">
        <f>SUBTOTAL(103,$B$6:$B394)*1</f>
        <v>389</v>
      </c>
      <c r="B394" s="29" t="s">
        <v>153</v>
      </c>
      <c r="C394" s="9" t="s">
        <v>1477</v>
      </c>
      <c r="D394" s="9" t="s">
        <v>155</v>
      </c>
      <c r="E394" s="9" t="s">
        <v>185</v>
      </c>
      <c r="F394" s="9" t="s">
        <v>157</v>
      </c>
      <c r="G394" s="9" t="s">
        <v>105</v>
      </c>
      <c r="H394" s="9" t="s">
        <v>1577</v>
      </c>
      <c r="I394" s="9" t="s">
        <v>208</v>
      </c>
      <c r="J394" s="9" t="str">
        <f t="shared" si="21"/>
        <v>清溪乡高坑村购置农业产业加工车间购置西江镇农业产业加工车间120㎡。30</v>
      </c>
      <c r="K394" s="9" t="s">
        <v>1487</v>
      </c>
      <c r="L394" s="9" t="s">
        <v>172</v>
      </c>
      <c r="M394" s="9" t="s">
        <v>25</v>
      </c>
      <c r="N394" s="9" t="s">
        <v>160</v>
      </c>
      <c r="O394" s="9">
        <v>8880</v>
      </c>
      <c r="P394" s="9" t="s">
        <v>161</v>
      </c>
      <c r="Q394" s="9" t="s">
        <v>289</v>
      </c>
      <c r="R394" s="9">
        <f t="shared" si="17"/>
        <v>120</v>
      </c>
      <c r="S394" s="9" t="s">
        <v>27</v>
      </c>
      <c r="T394" s="9" t="s">
        <v>86</v>
      </c>
      <c r="U394" s="9" t="s">
        <v>28</v>
      </c>
      <c r="V394" s="9">
        <v>30</v>
      </c>
      <c r="W394" s="9">
        <v>30</v>
      </c>
      <c r="X394" s="9"/>
      <c r="Y394" s="9" t="s">
        <v>1578</v>
      </c>
      <c r="Z394" s="38" t="str">
        <f t="shared" si="16"/>
        <v>购置西江镇农业产业加工车间120㎡。</v>
      </c>
      <c r="AA394" s="34">
        <v>10</v>
      </c>
      <c r="AB394" s="34">
        <v>45</v>
      </c>
      <c r="AC394" s="38" t="s">
        <v>164</v>
      </c>
      <c r="AD394" s="9" t="s">
        <v>29</v>
      </c>
      <c r="AE394" s="9" t="s">
        <v>1579</v>
      </c>
      <c r="AF394" s="9" t="s">
        <v>1579</v>
      </c>
      <c r="AG394" s="9"/>
    </row>
    <row r="395" s="23" customFormat="1" ht="121.8" spans="1:33">
      <c r="A395" s="29">
        <f>SUBTOTAL(103,$B$6:$B395)*1</f>
        <v>390</v>
      </c>
      <c r="B395" s="29" t="s">
        <v>153</v>
      </c>
      <c r="C395" s="9" t="s">
        <v>1477</v>
      </c>
      <c r="D395" s="9" t="s">
        <v>155</v>
      </c>
      <c r="E395" s="9" t="s">
        <v>185</v>
      </c>
      <c r="F395" s="9" t="s">
        <v>157</v>
      </c>
      <c r="G395" s="9" t="s">
        <v>105</v>
      </c>
      <c r="H395" s="9" t="s">
        <v>1577</v>
      </c>
      <c r="I395" s="9" t="s">
        <v>208</v>
      </c>
      <c r="J395" s="9" t="str">
        <f t="shared" si="21"/>
        <v>清溪乡高坑村购置农业产业加工车间购置西江镇农业产业加工车间160㎡。40</v>
      </c>
      <c r="K395" s="9" t="s">
        <v>1489</v>
      </c>
      <c r="L395" s="9" t="s">
        <v>172</v>
      </c>
      <c r="M395" s="9" t="s">
        <v>25</v>
      </c>
      <c r="N395" s="9" t="s">
        <v>160</v>
      </c>
      <c r="O395" s="9">
        <v>8880</v>
      </c>
      <c r="P395" s="9" t="s">
        <v>161</v>
      </c>
      <c r="Q395" s="9" t="s">
        <v>289</v>
      </c>
      <c r="R395" s="9">
        <f t="shared" si="17"/>
        <v>160</v>
      </c>
      <c r="S395" s="9" t="s">
        <v>27</v>
      </c>
      <c r="T395" s="9" t="s">
        <v>86</v>
      </c>
      <c r="U395" s="9" t="s">
        <v>28</v>
      </c>
      <c r="V395" s="9">
        <v>40</v>
      </c>
      <c r="W395" s="9">
        <v>40</v>
      </c>
      <c r="X395" s="9"/>
      <c r="Y395" s="9" t="s">
        <v>1490</v>
      </c>
      <c r="Z395" s="38" t="str">
        <f t="shared" ref="Z395:Z458" si="22">K395</f>
        <v>购置西江镇农业产业加工车间160㎡。</v>
      </c>
      <c r="AA395" s="34">
        <v>12</v>
      </c>
      <c r="AB395" s="34">
        <v>54</v>
      </c>
      <c r="AC395" s="38" t="s">
        <v>164</v>
      </c>
      <c r="AD395" s="9" t="s">
        <v>29</v>
      </c>
      <c r="AE395" s="9" t="str">
        <f>G395&amp;"人民政府"</f>
        <v>清溪乡人民政府</v>
      </c>
      <c r="AF395" s="9" t="str">
        <f>H395&amp;"民委员会"</f>
        <v>高坑村民委员会</v>
      </c>
      <c r="AG395" s="9"/>
    </row>
    <row r="396" s="23" customFormat="1" ht="121.8" spans="1:33">
      <c r="A396" s="29">
        <f>SUBTOTAL(103,$B$6:$B396)*1</f>
        <v>391</v>
      </c>
      <c r="B396" s="29" t="s">
        <v>153</v>
      </c>
      <c r="C396" s="9" t="s">
        <v>1477</v>
      </c>
      <c r="D396" s="9" t="s">
        <v>155</v>
      </c>
      <c r="E396" s="9" t="s">
        <v>185</v>
      </c>
      <c r="F396" s="9" t="s">
        <v>157</v>
      </c>
      <c r="G396" s="9" t="s">
        <v>105</v>
      </c>
      <c r="H396" s="9" t="s">
        <v>668</v>
      </c>
      <c r="I396" s="9" t="s">
        <v>208</v>
      </c>
      <c r="J396" s="9" t="str">
        <f t="shared" si="21"/>
        <v>清溪乡青峰村购置农业产业加工车间购置西江镇农业产业加工车间120㎡。30</v>
      </c>
      <c r="K396" s="9" t="s">
        <v>1487</v>
      </c>
      <c r="L396" s="9" t="s">
        <v>172</v>
      </c>
      <c r="M396" s="9" t="s">
        <v>25</v>
      </c>
      <c r="N396" s="9" t="s">
        <v>160</v>
      </c>
      <c r="O396" s="9">
        <v>8880</v>
      </c>
      <c r="P396" s="9" t="s">
        <v>161</v>
      </c>
      <c r="Q396" s="9" t="s">
        <v>289</v>
      </c>
      <c r="R396" s="9">
        <f t="shared" si="17"/>
        <v>120</v>
      </c>
      <c r="S396" s="9" t="s">
        <v>27</v>
      </c>
      <c r="T396" s="9" t="s">
        <v>86</v>
      </c>
      <c r="U396" s="9" t="s">
        <v>28</v>
      </c>
      <c r="V396" s="9">
        <v>30</v>
      </c>
      <c r="W396" s="9">
        <v>30</v>
      </c>
      <c r="X396" s="9"/>
      <c r="Y396" s="9" t="s">
        <v>1578</v>
      </c>
      <c r="Z396" s="38" t="str">
        <f t="shared" si="22"/>
        <v>购置西江镇农业产业加工车间120㎡。</v>
      </c>
      <c r="AA396" s="34">
        <v>10</v>
      </c>
      <c r="AB396" s="34">
        <v>45</v>
      </c>
      <c r="AC396" s="38" t="s">
        <v>164</v>
      </c>
      <c r="AD396" s="9" t="s">
        <v>29</v>
      </c>
      <c r="AE396" s="9" t="s">
        <v>671</v>
      </c>
      <c r="AF396" s="9" t="s">
        <v>671</v>
      </c>
      <c r="AG396" s="9"/>
    </row>
    <row r="397" s="23" customFormat="1" ht="121.8" spans="1:33">
      <c r="A397" s="29">
        <f>SUBTOTAL(103,$B$6:$B397)*1</f>
        <v>392</v>
      </c>
      <c r="B397" s="29" t="s">
        <v>153</v>
      </c>
      <c r="C397" s="9" t="s">
        <v>1477</v>
      </c>
      <c r="D397" s="9" t="s">
        <v>155</v>
      </c>
      <c r="E397" s="9" t="s">
        <v>185</v>
      </c>
      <c r="F397" s="9" t="s">
        <v>157</v>
      </c>
      <c r="G397" s="9" t="s">
        <v>105</v>
      </c>
      <c r="H397" s="9" t="s">
        <v>673</v>
      </c>
      <c r="I397" s="9" t="s">
        <v>195</v>
      </c>
      <c r="J397" s="9" t="str">
        <f t="shared" si="21"/>
        <v>清溪乡清溪村购置农业产业加工车间购置西江镇农业产业加工车间400㎡。100</v>
      </c>
      <c r="K397" s="9" t="s">
        <v>1503</v>
      </c>
      <c r="L397" s="9" t="s">
        <v>172</v>
      </c>
      <c r="M397" s="9" t="s">
        <v>25</v>
      </c>
      <c r="N397" s="9" t="s">
        <v>160</v>
      </c>
      <c r="O397" s="9">
        <v>8880</v>
      </c>
      <c r="P397" s="9" t="s">
        <v>161</v>
      </c>
      <c r="Q397" s="9" t="s">
        <v>289</v>
      </c>
      <c r="R397" s="9">
        <f t="shared" si="17"/>
        <v>400</v>
      </c>
      <c r="S397" s="9" t="s">
        <v>27</v>
      </c>
      <c r="T397" s="9" t="s">
        <v>86</v>
      </c>
      <c r="U397" s="9" t="s">
        <v>28</v>
      </c>
      <c r="V397" s="9">
        <v>100</v>
      </c>
      <c r="W397" s="9">
        <v>100</v>
      </c>
      <c r="X397" s="9"/>
      <c r="Y397" s="9" t="s">
        <v>1580</v>
      </c>
      <c r="Z397" s="38" t="str">
        <f t="shared" si="22"/>
        <v>购置西江镇农业产业加工车间400㎡。</v>
      </c>
      <c r="AA397" s="34">
        <v>30</v>
      </c>
      <c r="AB397" s="34">
        <v>123</v>
      </c>
      <c r="AC397" s="38" t="s">
        <v>164</v>
      </c>
      <c r="AD397" s="9" t="s">
        <v>29</v>
      </c>
      <c r="AE397" s="9" t="s">
        <v>676</v>
      </c>
      <c r="AF397" s="9" t="s">
        <v>676</v>
      </c>
      <c r="AG397" s="9"/>
    </row>
    <row r="398" s="23" customFormat="1" ht="121.8" spans="1:33">
      <c r="A398" s="29">
        <f>SUBTOTAL(103,$B$6:$B398)*1</f>
        <v>393</v>
      </c>
      <c r="B398" s="29" t="s">
        <v>153</v>
      </c>
      <c r="C398" s="9" t="s">
        <v>1477</v>
      </c>
      <c r="D398" s="9" t="s">
        <v>155</v>
      </c>
      <c r="E398" s="9" t="s">
        <v>156</v>
      </c>
      <c r="F398" s="9" t="s">
        <v>157</v>
      </c>
      <c r="G398" s="9" t="s">
        <v>105</v>
      </c>
      <c r="H398" s="9" t="s">
        <v>1529</v>
      </c>
      <c r="I398" s="9"/>
      <c r="J398" s="9" t="str">
        <f t="shared" si="21"/>
        <v>清溪乡圩镇安置点购置农业产业加工车间购置西江镇农业产业加工车间141.56㎡。35.39</v>
      </c>
      <c r="K398" s="9" t="s">
        <v>1530</v>
      </c>
      <c r="L398" s="4" t="s">
        <v>168</v>
      </c>
      <c r="M398" s="4" t="s">
        <v>63</v>
      </c>
      <c r="N398" s="4" t="s">
        <v>160</v>
      </c>
      <c r="O398" s="4">
        <v>8082</v>
      </c>
      <c r="P398" s="9" t="s">
        <v>161</v>
      </c>
      <c r="Q398" s="9" t="s">
        <v>289</v>
      </c>
      <c r="R398" s="9">
        <f t="shared" si="17"/>
        <v>141.56</v>
      </c>
      <c r="S398" s="9" t="s">
        <v>27</v>
      </c>
      <c r="T398" s="9" t="s">
        <v>86</v>
      </c>
      <c r="U398" s="9" t="s">
        <v>28</v>
      </c>
      <c r="V398" s="9">
        <v>35.39</v>
      </c>
      <c r="W398" s="9">
        <v>35.39</v>
      </c>
      <c r="X398" s="9"/>
      <c r="Y398" s="9" t="s">
        <v>1581</v>
      </c>
      <c r="Z398" s="38" t="str">
        <f t="shared" si="22"/>
        <v>购置西江镇农业产业加工车间141.56㎡。</v>
      </c>
      <c r="AA398" s="34">
        <v>10</v>
      </c>
      <c r="AB398" s="34">
        <v>45</v>
      </c>
      <c r="AC398" s="38" t="s">
        <v>164</v>
      </c>
      <c r="AD398" s="9" t="s">
        <v>29</v>
      </c>
      <c r="AE398" s="9" t="s">
        <v>681</v>
      </c>
      <c r="AF398" s="9" t="s">
        <v>1582</v>
      </c>
      <c r="AG398" s="9"/>
    </row>
    <row r="399" s="23" customFormat="1" ht="121.8" spans="1:33">
      <c r="A399" s="29">
        <f>SUBTOTAL(103,$B$6:$B399)*1</f>
        <v>394</v>
      </c>
      <c r="B399" s="29" t="s">
        <v>153</v>
      </c>
      <c r="C399" s="9" t="s">
        <v>1477</v>
      </c>
      <c r="D399" s="9" t="s">
        <v>155</v>
      </c>
      <c r="E399" s="9" t="s">
        <v>156</v>
      </c>
      <c r="F399" s="9" t="s">
        <v>157</v>
      </c>
      <c r="G399" s="9" t="s">
        <v>106</v>
      </c>
      <c r="H399" s="9" t="s">
        <v>1583</v>
      </c>
      <c r="I399" s="9" t="s">
        <v>208</v>
      </c>
      <c r="J399" s="9" t="str">
        <f t="shared" si="21"/>
        <v>文武坝镇白石村购置农业产业加工车间购置西江镇农业产业加工车间120㎡。30</v>
      </c>
      <c r="K399" s="9" t="s">
        <v>1487</v>
      </c>
      <c r="L399" s="9" t="s">
        <v>172</v>
      </c>
      <c r="M399" s="9" t="s">
        <v>25</v>
      </c>
      <c r="N399" s="9" t="s">
        <v>160</v>
      </c>
      <c r="O399" s="9">
        <v>8880</v>
      </c>
      <c r="P399" s="9" t="s">
        <v>161</v>
      </c>
      <c r="Q399" s="9" t="s">
        <v>289</v>
      </c>
      <c r="R399" s="9">
        <f t="shared" si="17"/>
        <v>120</v>
      </c>
      <c r="S399" s="9" t="s">
        <v>27</v>
      </c>
      <c r="T399" s="9" t="s">
        <v>86</v>
      </c>
      <c r="U399" s="9" t="s">
        <v>28</v>
      </c>
      <c r="V399" s="9">
        <v>30</v>
      </c>
      <c r="W399" s="9">
        <v>30</v>
      </c>
      <c r="X399" s="9"/>
      <c r="Y399" s="9" t="s">
        <v>1488</v>
      </c>
      <c r="Z399" s="38" t="str">
        <f t="shared" si="22"/>
        <v>购置西江镇农业产业加工车间120㎡。</v>
      </c>
      <c r="AA399" s="34">
        <v>9</v>
      </c>
      <c r="AB399" s="34">
        <v>41</v>
      </c>
      <c r="AC399" s="38" t="s">
        <v>164</v>
      </c>
      <c r="AD399" s="9" t="s">
        <v>29</v>
      </c>
      <c r="AE399" s="9" t="s">
        <v>1584</v>
      </c>
      <c r="AF399" s="9" t="s">
        <v>1584</v>
      </c>
      <c r="AG399" s="9"/>
    </row>
    <row r="400" s="23" customFormat="1" ht="121.8" spans="1:33">
      <c r="A400" s="29">
        <f>SUBTOTAL(103,$B$6:$B400)*1</f>
        <v>395</v>
      </c>
      <c r="B400" s="29" t="s">
        <v>153</v>
      </c>
      <c r="C400" s="9" t="s">
        <v>1477</v>
      </c>
      <c r="D400" s="9" t="s">
        <v>155</v>
      </c>
      <c r="E400" s="9" t="s">
        <v>156</v>
      </c>
      <c r="F400" s="9" t="s">
        <v>157</v>
      </c>
      <c r="G400" s="9" t="s">
        <v>106</v>
      </c>
      <c r="H400" s="9" t="s">
        <v>1585</v>
      </c>
      <c r="I400" s="9" t="s">
        <v>195</v>
      </c>
      <c r="J400" s="9" t="str">
        <f t="shared" si="21"/>
        <v>文武坝镇北寨村购置农业产业加工车间购置西江镇农业产业加工车间160㎡。40</v>
      </c>
      <c r="K400" s="9" t="s">
        <v>1489</v>
      </c>
      <c r="L400" s="9" t="s">
        <v>168</v>
      </c>
      <c r="M400" s="9" t="s">
        <v>63</v>
      </c>
      <c r="N400" s="9" t="s">
        <v>160</v>
      </c>
      <c r="O400" s="9">
        <v>8082</v>
      </c>
      <c r="P400" s="9" t="s">
        <v>161</v>
      </c>
      <c r="Q400" s="9" t="s">
        <v>289</v>
      </c>
      <c r="R400" s="9">
        <f t="shared" ref="R400:R463" si="23">V400/0.25</f>
        <v>160</v>
      </c>
      <c r="S400" s="9" t="s">
        <v>27</v>
      </c>
      <c r="T400" s="9" t="s">
        <v>86</v>
      </c>
      <c r="U400" s="9" t="s">
        <v>28</v>
      </c>
      <c r="V400" s="9">
        <v>40</v>
      </c>
      <c r="W400" s="9">
        <v>40</v>
      </c>
      <c r="X400" s="9"/>
      <c r="Y400" s="9" t="s">
        <v>1586</v>
      </c>
      <c r="Z400" s="38" t="str">
        <f t="shared" si="22"/>
        <v>购置西江镇农业产业加工车间160㎡。</v>
      </c>
      <c r="AA400" s="34">
        <v>12</v>
      </c>
      <c r="AB400" s="34">
        <v>54</v>
      </c>
      <c r="AC400" s="38" t="s">
        <v>164</v>
      </c>
      <c r="AD400" s="9" t="s">
        <v>29</v>
      </c>
      <c r="AE400" s="9" t="s">
        <v>1587</v>
      </c>
      <c r="AF400" s="9" t="s">
        <v>1587</v>
      </c>
      <c r="AG400" s="9"/>
    </row>
    <row r="401" s="23" customFormat="1" ht="121.8" spans="1:33">
      <c r="A401" s="29">
        <f>SUBTOTAL(103,$B$6:$B401)*1</f>
        <v>396</v>
      </c>
      <c r="B401" s="29" t="s">
        <v>153</v>
      </c>
      <c r="C401" s="9" t="s">
        <v>1477</v>
      </c>
      <c r="D401" s="9" t="s">
        <v>155</v>
      </c>
      <c r="E401" s="9" t="s">
        <v>156</v>
      </c>
      <c r="F401" s="9" t="s">
        <v>157</v>
      </c>
      <c r="G401" s="9" t="s">
        <v>106</v>
      </c>
      <c r="H401" s="9" t="s">
        <v>1585</v>
      </c>
      <c r="I401" s="9" t="s">
        <v>195</v>
      </c>
      <c r="J401" s="9" t="str">
        <f t="shared" si="21"/>
        <v>文武坝镇北寨村购置农业产业加工车间购置西江镇农业产业加工车间120㎡。30</v>
      </c>
      <c r="K401" s="9" t="s">
        <v>1487</v>
      </c>
      <c r="L401" s="9" t="s">
        <v>168</v>
      </c>
      <c r="M401" s="9" t="s">
        <v>63</v>
      </c>
      <c r="N401" s="9" t="s">
        <v>160</v>
      </c>
      <c r="O401" s="9">
        <v>8082</v>
      </c>
      <c r="P401" s="9" t="s">
        <v>161</v>
      </c>
      <c r="Q401" s="9" t="s">
        <v>289</v>
      </c>
      <c r="R401" s="9">
        <f t="shared" si="23"/>
        <v>120</v>
      </c>
      <c r="S401" s="9" t="s">
        <v>27</v>
      </c>
      <c r="T401" s="9" t="s">
        <v>86</v>
      </c>
      <c r="U401" s="9" t="s">
        <v>28</v>
      </c>
      <c r="V401" s="9">
        <v>30</v>
      </c>
      <c r="W401" s="9">
        <v>30</v>
      </c>
      <c r="X401" s="9"/>
      <c r="Y401" s="9" t="s">
        <v>1488</v>
      </c>
      <c r="Z401" s="38" t="str">
        <f t="shared" si="22"/>
        <v>购置西江镇农业产业加工车间120㎡。</v>
      </c>
      <c r="AA401" s="34">
        <v>9</v>
      </c>
      <c r="AB401" s="34">
        <v>41</v>
      </c>
      <c r="AC401" s="38" t="s">
        <v>164</v>
      </c>
      <c r="AD401" s="9" t="s">
        <v>29</v>
      </c>
      <c r="AE401" s="9" t="s">
        <v>1587</v>
      </c>
      <c r="AF401" s="9" t="s">
        <v>1587</v>
      </c>
      <c r="AG401" s="9"/>
    </row>
    <row r="402" s="23" customFormat="1" ht="121.8" spans="1:33">
      <c r="A402" s="29">
        <f>SUBTOTAL(103,$B$6:$B402)*1</f>
        <v>397</v>
      </c>
      <c r="B402" s="29" t="s">
        <v>153</v>
      </c>
      <c r="C402" s="9" t="s">
        <v>1477</v>
      </c>
      <c r="D402" s="9" t="s">
        <v>155</v>
      </c>
      <c r="E402" s="9" t="s">
        <v>156</v>
      </c>
      <c r="F402" s="9" t="s">
        <v>157</v>
      </c>
      <c r="G402" s="9" t="s">
        <v>106</v>
      </c>
      <c r="H402" s="9" t="s">
        <v>1585</v>
      </c>
      <c r="I402" s="9" t="s">
        <v>195</v>
      </c>
      <c r="J402" s="9" t="str">
        <f t="shared" si="21"/>
        <v>文武坝镇北寨村购置农业产业加工车间购置西江镇农业产业加工车间120㎡。30</v>
      </c>
      <c r="K402" s="9" t="s">
        <v>1487</v>
      </c>
      <c r="L402" s="9" t="s">
        <v>168</v>
      </c>
      <c r="M402" s="9" t="s">
        <v>63</v>
      </c>
      <c r="N402" s="9" t="s">
        <v>160</v>
      </c>
      <c r="O402" s="9">
        <v>8082</v>
      </c>
      <c r="P402" s="9" t="s">
        <v>161</v>
      </c>
      <c r="Q402" s="9" t="s">
        <v>289</v>
      </c>
      <c r="R402" s="9">
        <f t="shared" si="23"/>
        <v>120</v>
      </c>
      <c r="S402" s="9" t="s">
        <v>27</v>
      </c>
      <c r="T402" s="9" t="s">
        <v>86</v>
      </c>
      <c r="U402" s="9" t="s">
        <v>28</v>
      </c>
      <c r="V402" s="9">
        <v>30</v>
      </c>
      <c r="W402" s="9">
        <v>30</v>
      </c>
      <c r="X402" s="9"/>
      <c r="Y402" s="9" t="s">
        <v>1488</v>
      </c>
      <c r="Z402" s="38" t="str">
        <f t="shared" si="22"/>
        <v>购置西江镇农业产业加工车间120㎡。</v>
      </c>
      <c r="AA402" s="34">
        <v>9</v>
      </c>
      <c r="AB402" s="34">
        <v>41</v>
      </c>
      <c r="AC402" s="38" t="s">
        <v>164</v>
      </c>
      <c r="AD402" s="9" t="s">
        <v>29</v>
      </c>
      <c r="AE402" s="9" t="s">
        <v>1587</v>
      </c>
      <c r="AF402" s="9" t="s">
        <v>1587</v>
      </c>
      <c r="AG402" s="9"/>
    </row>
    <row r="403" s="23" customFormat="1" ht="121.8" spans="1:33">
      <c r="A403" s="29">
        <f>SUBTOTAL(103,$B$6:$B403)*1</f>
        <v>398</v>
      </c>
      <c r="B403" s="29" t="s">
        <v>153</v>
      </c>
      <c r="C403" s="9" t="s">
        <v>1477</v>
      </c>
      <c r="D403" s="9" t="s">
        <v>155</v>
      </c>
      <c r="E403" s="9" t="s">
        <v>156</v>
      </c>
      <c r="F403" s="9" t="s">
        <v>157</v>
      </c>
      <c r="G403" s="9" t="s">
        <v>106</v>
      </c>
      <c r="H403" s="9" t="s">
        <v>1588</v>
      </c>
      <c r="I403" s="9"/>
      <c r="J403" s="9" t="str">
        <f t="shared" si="21"/>
        <v>文武坝镇古坊村中坡垅安置点购置农业产业加工车间购置西江镇农业产业加工车间141.6㎡。35.4</v>
      </c>
      <c r="K403" s="9" t="s">
        <v>1506</v>
      </c>
      <c r="L403" s="4" t="s">
        <v>168</v>
      </c>
      <c r="M403" s="4" t="s">
        <v>63</v>
      </c>
      <c r="N403" s="4" t="s">
        <v>160</v>
      </c>
      <c r="O403" s="4">
        <v>8082</v>
      </c>
      <c r="P403" s="9" t="s">
        <v>161</v>
      </c>
      <c r="Q403" s="9" t="s">
        <v>289</v>
      </c>
      <c r="R403" s="9">
        <f t="shared" si="23"/>
        <v>141.6</v>
      </c>
      <c r="S403" s="9" t="s">
        <v>27</v>
      </c>
      <c r="T403" s="9" t="s">
        <v>86</v>
      </c>
      <c r="U403" s="9" t="s">
        <v>28</v>
      </c>
      <c r="V403" s="9">
        <v>35.4</v>
      </c>
      <c r="W403" s="9">
        <v>35.4</v>
      </c>
      <c r="X403" s="9"/>
      <c r="Y403" s="9" t="s">
        <v>1589</v>
      </c>
      <c r="Z403" s="38" t="str">
        <f t="shared" si="22"/>
        <v>购置西江镇农业产业加工车间141.6㎡。</v>
      </c>
      <c r="AA403" s="34">
        <v>10</v>
      </c>
      <c r="AB403" s="34">
        <v>45</v>
      </c>
      <c r="AC403" s="38" t="s">
        <v>164</v>
      </c>
      <c r="AD403" s="9" t="s">
        <v>29</v>
      </c>
      <c r="AE403" s="9" t="s">
        <v>687</v>
      </c>
      <c r="AF403" s="9" t="s">
        <v>1590</v>
      </c>
      <c r="AG403" s="9"/>
    </row>
    <row r="404" s="23" customFormat="1" ht="121.8" spans="1:33">
      <c r="A404" s="29">
        <f>SUBTOTAL(103,$B$6:$B404)*1</f>
        <v>399</v>
      </c>
      <c r="B404" s="29" t="s">
        <v>153</v>
      </c>
      <c r="C404" s="9" t="s">
        <v>1477</v>
      </c>
      <c r="D404" s="9" t="s">
        <v>155</v>
      </c>
      <c r="E404" s="9" t="s">
        <v>156</v>
      </c>
      <c r="F404" s="9" t="s">
        <v>157</v>
      </c>
      <c r="G404" s="9" t="s">
        <v>106</v>
      </c>
      <c r="H404" s="9" t="s">
        <v>694</v>
      </c>
      <c r="I404" s="9" t="s">
        <v>195</v>
      </c>
      <c r="J404" s="9" t="str">
        <f t="shared" si="21"/>
        <v>文武坝镇凉舟村购置农业产业加工车间购置西江镇农业产业加工车间132㎡。33</v>
      </c>
      <c r="K404" s="9" t="s">
        <v>1478</v>
      </c>
      <c r="L404" s="9" t="s">
        <v>168</v>
      </c>
      <c r="M404" s="9" t="s">
        <v>73</v>
      </c>
      <c r="N404" s="9" t="s">
        <v>160</v>
      </c>
      <c r="O404" s="9">
        <v>823</v>
      </c>
      <c r="P404" s="9" t="s">
        <v>161</v>
      </c>
      <c r="Q404" s="9" t="s">
        <v>289</v>
      </c>
      <c r="R404" s="9">
        <f t="shared" si="23"/>
        <v>132</v>
      </c>
      <c r="S404" s="9" t="s">
        <v>27</v>
      </c>
      <c r="T404" s="9" t="s">
        <v>86</v>
      </c>
      <c r="U404" s="9" t="s">
        <v>28</v>
      </c>
      <c r="V404" s="9">
        <v>33</v>
      </c>
      <c r="W404" s="9">
        <v>33</v>
      </c>
      <c r="X404" s="9"/>
      <c r="Y404" s="9" t="s">
        <v>1479</v>
      </c>
      <c r="Z404" s="38" t="str">
        <f t="shared" si="22"/>
        <v>购置西江镇农业产业加工车间132㎡。</v>
      </c>
      <c r="AA404" s="34">
        <v>7</v>
      </c>
      <c r="AB404" s="34">
        <v>31</v>
      </c>
      <c r="AC404" s="38" t="s">
        <v>164</v>
      </c>
      <c r="AD404" s="9" t="s">
        <v>29</v>
      </c>
      <c r="AE404" s="9" t="str">
        <f>G404&amp;"人民政府"</f>
        <v>文武坝镇人民政府</v>
      </c>
      <c r="AF404" s="9" t="str">
        <f>H404&amp;"民委员会"</f>
        <v>凉舟村民委员会</v>
      </c>
      <c r="AG404" s="9"/>
    </row>
    <row r="405" s="23" customFormat="1" ht="121.8" spans="1:33">
      <c r="A405" s="29">
        <f>SUBTOTAL(103,$B$6:$B405)*1</f>
        <v>400</v>
      </c>
      <c r="B405" s="29" t="s">
        <v>153</v>
      </c>
      <c r="C405" s="9" t="s">
        <v>1477</v>
      </c>
      <c r="D405" s="9" t="s">
        <v>155</v>
      </c>
      <c r="E405" s="9" t="s">
        <v>156</v>
      </c>
      <c r="F405" s="9" t="s">
        <v>157</v>
      </c>
      <c r="G405" s="9" t="s">
        <v>106</v>
      </c>
      <c r="H405" s="9" t="s">
        <v>1591</v>
      </c>
      <c r="I405" s="9" t="s">
        <v>208</v>
      </c>
      <c r="J405" s="9" t="str">
        <f t="shared" si="21"/>
        <v>文武坝镇林苏村购置农业产业加工车间购置西江镇农业产业加工车间120㎡。30</v>
      </c>
      <c r="K405" s="9" t="s">
        <v>1487</v>
      </c>
      <c r="L405" s="9" t="s">
        <v>172</v>
      </c>
      <c r="M405" s="9" t="s">
        <v>25</v>
      </c>
      <c r="N405" s="9" t="s">
        <v>160</v>
      </c>
      <c r="O405" s="9">
        <v>8880</v>
      </c>
      <c r="P405" s="9" t="s">
        <v>161</v>
      </c>
      <c r="Q405" s="9" t="s">
        <v>289</v>
      </c>
      <c r="R405" s="9">
        <f t="shared" si="23"/>
        <v>120</v>
      </c>
      <c r="S405" s="9" t="s">
        <v>27</v>
      </c>
      <c r="T405" s="9" t="s">
        <v>86</v>
      </c>
      <c r="U405" s="9" t="s">
        <v>28</v>
      </c>
      <c r="V405" s="9">
        <v>30</v>
      </c>
      <c r="W405" s="9">
        <v>30</v>
      </c>
      <c r="X405" s="9"/>
      <c r="Y405" s="9" t="s">
        <v>1488</v>
      </c>
      <c r="Z405" s="38" t="str">
        <f t="shared" si="22"/>
        <v>购置西江镇农业产业加工车间120㎡。</v>
      </c>
      <c r="AA405" s="34">
        <v>9</v>
      </c>
      <c r="AB405" s="34">
        <v>41</v>
      </c>
      <c r="AC405" s="38" t="s">
        <v>164</v>
      </c>
      <c r="AD405" s="9" t="s">
        <v>29</v>
      </c>
      <c r="AE405" s="9" t="s">
        <v>1592</v>
      </c>
      <c r="AF405" s="9" t="s">
        <v>1592</v>
      </c>
      <c r="AG405" s="9"/>
    </row>
    <row r="406" s="23" customFormat="1" ht="121.8" spans="1:33">
      <c r="A406" s="29">
        <f>SUBTOTAL(103,$B$6:$B406)*1</f>
        <v>401</v>
      </c>
      <c r="B406" s="29" t="s">
        <v>153</v>
      </c>
      <c r="C406" s="9" t="s">
        <v>1477</v>
      </c>
      <c r="D406" s="9" t="s">
        <v>155</v>
      </c>
      <c r="E406" s="9" t="s">
        <v>156</v>
      </c>
      <c r="F406" s="9" t="s">
        <v>157</v>
      </c>
      <c r="G406" s="9" t="s">
        <v>106</v>
      </c>
      <c r="H406" s="9" t="s">
        <v>1593</v>
      </c>
      <c r="I406" s="9" t="s">
        <v>208</v>
      </c>
      <c r="J406" s="9" t="str">
        <f t="shared" si="21"/>
        <v>文武坝镇南坑村购置农业产业加工车间购置西江镇农业产业加工车间120㎡。30</v>
      </c>
      <c r="K406" s="9" t="s">
        <v>1487</v>
      </c>
      <c r="L406" s="9" t="s">
        <v>172</v>
      </c>
      <c r="M406" s="9" t="s">
        <v>25</v>
      </c>
      <c r="N406" s="9" t="s">
        <v>160</v>
      </c>
      <c r="O406" s="9">
        <v>8880</v>
      </c>
      <c r="P406" s="9" t="s">
        <v>161</v>
      </c>
      <c r="Q406" s="9" t="s">
        <v>289</v>
      </c>
      <c r="R406" s="9">
        <f t="shared" si="23"/>
        <v>120</v>
      </c>
      <c r="S406" s="9" t="s">
        <v>27</v>
      </c>
      <c r="T406" s="9" t="s">
        <v>86</v>
      </c>
      <c r="U406" s="9" t="s">
        <v>28</v>
      </c>
      <c r="V406" s="9">
        <v>30</v>
      </c>
      <c r="W406" s="9">
        <v>30</v>
      </c>
      <c r="X406" s="9"/>
      <c r="Y406" s="9" t="s">
        <v>1488</v>
      </c>
      <c r="Z406" s="38" t="str">
        <f t="shared" si="22"/>
        <v>购置西江镇农业产业加工车间120㎡。</v>
      </c>
      <c r="AA406" s="34">
        <v>9</v>
      </c>
      <c r="AB406" s="34">
        <v>41</v>
      </c>
      <c r="AC406" s="38" t="s">
        <v>164</v>
      </c>
      <c r="AD406" s="9" t="s">
        <v>29</v>
      </c>
      <c r="AE406" s="9" t="s">
        <v>1145</v>
      </c>
      <c r="AF406" s="9" t="s">
        <v>1145</v>
      </c>
      <c r="AG406" s="9"/>
    </row>
    <row r="407" s="23" customFormat="1" ht="121.8" spans="1:33">
      <c r="A407" s="29">
        <f>SUBTOTAL(103,$B$6:$B407)*1</f>
        <v>402</v>
      </c>
      <c r="B407" s="29" t="s">
        <v>153</v>
      </c>
      <c r="C407" s="9" t="s">
        <v>1477</v>
      </c>
      <c r="D407" s="9" t="s">
        <v>155</v>
      </c>
      <c r="E407" s="9" t="s">
        <v>156</v>
      </c>
      <c r="F407" s="9" t="s">
        <v>157</v>
      </c>
      <c r="G407" s="9" t="s">
        <v>106</v>
      </c>
      <c r="H407" s="9" t="s">
        <v>729</v>
      </c>
      <c r="I407" s="9" t="s">
        <v>208</v>
      </c>
      <c r="J407" s="9" t="str">
        <f t="shared" si="21"/>
        <v>文武坝镇山新村购置农业产业加工车间购置西江镇农业产业加工车间200㎡。50</v>
      </c>
      <c r="K407" s="9" t="s">
        <v>1481</v>
      </c>
      <c r="L407" s="9" t="s">
        <v>172</v>
      </c>
      <c r="M407" s="9" t="s">
        <v>288</v>
      </c>
      <c r="N407" s="9" t="s">
        <v>1482</v>
      </c>
      <c r="O407" s="9">
        <v>250</v>
      </c>
      <c r="P407" s="9" t="s">
        <v>161</v>
      </c>
      <c r="Q407" s="9" t="s">
        <v>289</v>
      </c>
      <c r="R407" s="9">
        <f t="shared" si="23"/>
        <v>200</v>
      </c>
      <c r="S407" s="9" t="s">
        <v>27</v>
      </c>
      <c r="T407" s="9" t="s">
        <v>86</v>
      </c>
      <c r="U407" s="9" t="s">
        <v>28</v>
      </c>
      <c r="V407" s="9">
        <v>50</v>
      </c>
      <c r="W407" s="9">
        <v>50</v>
      </c>
      <c r="X407" s="9"/>
      <c r="Y407" s="9" t="s">
        <v>1483</v>
      </c>
      <c r="Z407" s="38" t="str">
        <f t="shared" si="22"/>
        <v>购置西江镇农业产业加工车间200㎡。</v>
      </c>
      <c r="AA407" s="34">
        <v>15</v>
      </c>
      <c r="AB407" s="34">
        <v>68</v>
      </c>
      <c r="AC407" s="38" t="s">
        <v>164</v>
      </c>
      <c r="AD407" s="9" t="s">
        <v>29</v>
      </c>
      <c r="AE407" s="9" t="s">
        <v>732</v>
      </c>
      <c r="AF407" s="9" t="s">
        <v>732</v>
      </c>
      <c r="AG407" s="9"/>
    </row>
    <row r="408" s="23" customFormat="1" ht="121.8" spans="1:33">
      <c r="A408" s="29">
        <f>SUBTOTAL(103,$B$6:$B408)*1</f>
        <v>403</v>
      </c>
      <c r="B408" s="29" t="s">
        <v>153</v>
      </c>
      <c r="C408" s="9" t="s">
        <v>1477</v>
      </c>
      <c r="D408" s="9" t="s">
        <v>155</v>
      </c>
      <c r="E408" s="9" t="s">
        <v>156</v>
      </c>
      <c r="F408" s="9" t="s">
        <v>157</v>
      </c>
      <c r="G408" s="9" t="s">
        <v>106</v>
      </c>
      <c r="H408" s="9" t="s">
        <v>729</v>
      </c>
      <c r="I408" s="9" t="s">
        <v>208</v>
      </c>
      <c r="J408" s="9" t="str">
        <f t="shared" si="21"/>
        <v>文武坝镇山新村购置农业产业加工车间购置西江镇农业产业加工车间36㎡。9</v>
      </c>
      <c r="K408" s="9" t="s">
        <v>1485</v>
      </c>
      <c r="L408" s="4" t="s">
        <v>172</v>
      </c>
      <c r="M408" s="4" t="s">
        <v>25</v>
      </c>
      <c r="N408" s="4" t="s">
        <v>160</v>
      </c>
      <c r="O408" s="4">
        <v>8880</v>
      </c>
      <c r="P408" s="9" t="s">
        <v>161</v>
      </c>
      <c r="Q408" s="9" t="s">
        <v>289</v>
      </c>
      <c r="R408" s="9">
        <f t="shared" si="23"/>
        <v>36</v>
      </c>
      <c r="S408" s="9" t="s">
        <v>27</v>
      </c>
      <c r="T408" s="9" t="s">
        <v>86</v>
      </c>
      <c r="U408" s="9" t="s">
        <v>28</v>
      </c>
      <c r="V408" s="9">
        <v>9</v>
      </c>
      <c r="W408" s="9">
        <v>9</v>
      </c>
      <c r="X408" s="9"/>
      <c r="Y408" s="9" t="s">
        <v>1486</v>
      </c>
      <c r="Z408" s="38" t="str">
        <f t="shared" si="22"/>
        <v>购置西江镇农业产业加工车间36㎡。</v>
      </c>
      <c r="AA408" s="34">
        <v>2</v>
      </c>
      <c r="AB408" s="34">
        <v>9</v>
      </c>
      <c r="AC408" s="38" t="s">
        <v>164</v>
      </c>
      <c r="AD408" s="9" t="s">
        <v>29</v>
      </c>
      <c r="AE408" s="9" t="s">
        <v>732</v>
      </c>
      <c r="AF408" s="9" t="s">
        <v>732</v>
      </c>
      <c r="AG408" s="9"/>
    </row>
    <row r="409" s="23" customFormat="1" ht="121.8" spans="1:33">
      <c r="A409" s="29">
        <f>SUBTOTAL(103,$B$6:$B409)*1</f>
        <v>404</v>
      </c>
      <c r="B409" s="29" t="s">
        <v>153</v>
      </c>
      <c r="C409" s="9" t="s">
        <v>1477</v>
      </c>
      <c r="D409" s="9" t="s">
        <v>155</v>
      </c>
      <c r="E409" s="9" t="s">
        <v>156</v>
      </c>
      <c r="F409" s="9" t="s">
        <v>157</v>
      </c>
      <c r="G409" s="9" t="s">
        <v>106</v>
      </c>
      <c r="H409" s="9" t="s">
        <v>734</v>
      </c>
      <c r="I409" s="9" t="s">
        <v>195</v>
      </c>
      <c r="J409" s="9" t="str">
        <f t="shared" si="21"/>
        <v>文武坝镇上半岭村购置农业产业加工车间购置西江镇农业产业加工车间92㎡。23</v>
      </c>
      <c r="K409" s="9" t="s">
        <v>1574</v>
      </c>
      <c r="L409" s="9" t="s">
        <v>172</v>
      </c>
      <c r="M409" s="9" t="s">
        <v>25</v>
      </c>
      <c r="N409" s="9" t="s">
        <v>160</v>
      </c>
      <c r="O409" s="9">
        <v>8880</v>
      </c>
      <c r="P409" s="9" t="s">
        <v>161</v>
      </c>
      <c r="Q409" s="9" t="s">
        <v>289</v>
      </c>
      <c r="R409" s="9">
        <f t="shared" si="23"/>
        <v>92</v>
      </c>
      <c r="S409" s="9" t="s">
        <v>27</v>
      </c>
      <c r="T409" s="9" t="s">
        <v>86</v>
      </c>
      <c r="U409" s="9" t="s">
        <v>28</v>
      </c>
      <c r="V409" s="9">
        <v>23</v>
      </c>
      <c r="W409" s="9">
        <v>23</v>
      </c>
      <c r="X409" s="9"/>
      <c r="Y409" s="9" t="s">
        <v>1575</v>
      </c>
      <c r="Z409" s="38" t="str">
        <f t="shared" si="22"/>
        <v>购置西江镇农业产业加工车间92㎡。</v>
      </c>
      <c r="AA409" s="34">
        <v>7</v>
      </c>
      <c r="AB409" s="34">
        <v>32</v>
      </c>
      <c r="AC409" s="38" t="s">
        <v>164</v>
      </c>
      <c r="AD409" s="9" t="s">
        <v>29</v>
      </c>
      <c r="AE409" s="9" t="s">
        <v>741</v>
      </c>
      <c r="AF409" s="9" t="s">
        <v>741</v>
      </c>
      <c r="AG409" s="9"/>
    </row>
    <row r="410" s="23" customFormat="1" ht="121.8" spans="1:33">
      <c r="A410" s="29">
        <f>SUBTOTAL(103,$B$6:$B410)*1</f>
        <v>405</v>
      </c>
      <c r="B410" s="29" t="s">
        <v>153</v>
      </c>
      <c r="C410" s="9" t="s">
        <v>1477</v>
      </c>
      <c r="D410" s="9" t="s">
        <v>155</v>
      </c>
      <c r="E410" s="9" t="s">
        <v>185</v>
      </c>
      <c r="F410" s="9" t="s">
        <v>157</v>
      </c>
      <c r="G410" s="9" t="s">
        <v>106</v>
      </c>
      <c r="H410" s="9" t="s">
        <v>748</v>
      </c>
      <c r="I410" s="9" t="s">
        <v>208</v>
      </c>
      <c r="J410" s="9" t="str">
        <f t="shared" si="21"/>
        <v>文武坝镇水口村购置农业产业加工车间购置西江镇农业产业加工车间160㎡。40</v>
      </c>
      <c r="K410" s="9" t="s">
        <v>1489</v>
      </c>
      <c r="L410" s="9" t="s">
        <v>172</v>
      </c>
      <c r="M410" s="9" t="s">
        <v>25</v>
      </c>
      <c r="N410" s="9" t="s">
        <v>160</v>
      </c>
      <c r="O410" s="9">
        <v>8880</v>
      </c>
      <c r="P410" s="9" t="s">
        <v>161</v>
      </c>
      <c r="Q410" s="9" t="s">
        <v>289</v>
      </c>
      <c r="R410" s="9">
        <f t="shared" si="23"/>
        <v>160</v>
      </c>
      <c r="S410" s="9" t="s">
        <v>27</v>
      </c>
      <c r="T410" s="9" t="s">
        <v>86</v>
      </c>
      <c r="U410" s="9" t="s">
        <v>28</v>
      </c>
      <c r="V410" s="9">
        <v>40</v>
      </c>
      <c r="W410" s="9">
        <v>40</v>
      </c>
      <c r="X410" s="9"/>
      <c r="Y410" s="9" t="s">
        <v>1490</v>
      </c>
      <c r="Z410" s="38" t="str">
        <f t="shared" si="22"/>
        <v>购置西江镇农业产业加工车间160㎡。</v>
      </c>
      <c r="AA410" s="34">
        <v>12</v>
      </c>
      <c r="AB410" s="34">
        <v>54</v>
      </c>
      <c r="AC410" s="38" t="s">
        <v>164</v>
      </c>
      <c r="AD410" s="9" t="s">
        <v>29</v>
      </c>
      <c r="AE410" s="9" t="str">
        <f>G410&amp;"人民政府"</f>
        <v>文武坝镇人民政府</v>
      </c>
      <c r="AF410" s="9" t="str">
        <f t="shared" ref="AF410:AF414" si="24">H410&amp;"民委员会"</f>
        <v>水口村民委员会</v>
      </c>
      <c r="AG410" s="9"/>
    </row>
    <row r="411" s="23" customFormat="1" ht="121.8" spans="1:33">
      <c r="A411" s="29">
        <f>SUBTOTAL(103,$B$6:$B411)*1</f>
        <v>406</v>
      </c>
      <c r="B411" s="29" t="s">
        <v>153</v>
      </c>
      <c r="C411" s="9" t="s">
        <v>1477</v>
      </c>
      <c r="D411" s="9" t="s">
        <v>155</v>
      </c>
      <c r="E411" s="9" t="s">
        <v>156</v>
      </c>
      <c r="F411" s="9" t="s">
        <v>157</v>
      </c>
      <c r="G411" s="9" t="s">
        <v>106</v>
      </c>
      <c r="H411" s="9" t="s">
        <v>1594</v>
      </c>
      <c r="I411" s="9" t="s">
        <v>208</v>
      </c>
      <c r="J411" s="9" t="str">
        <f t="shared" si="21"/>
        <v>文武坝镇下半岭村购置农业产业加工车间购置西江镇农业产业加工车间120㎡。30</v>
      </c>
      <c r="K411" s="9" t="s">
        <v>1487</v>
      </c>
      <c r="L411" s="9" t="s">
        <v>172</v>
      </c>
      <c r="M411" s="9" t="s">
        <v>25</v>
      </c>
      <c r="N411" s="9" t="s">
        <v>160</v>
      </c>
      <c r="O411" s="9">
        <v>8880</v>
      </c>
      <c r="P411" s="9" t="s">
        <v>161</v>
      </c>
      <c r="Q411" s="9" t="s">
        <v>289</v>
      </c>
      <c r="R411" s="9">
        <f t="shared" si="23"/>
        <v>120</v>
      </c>
      <c r="S411" s="9" t="s">
        <v>27</v>
      </c>
      <c r="T411" s="9" t="s">
        <v>86</v>
      </c>
      <c r="U411" s="9" t="s">
        <v>28</v>
      </c>
      <c r="V411" s="9">
        <v>30</v>
      </c>
      <c r="W411" s="9">
        <v>30</v>
      </c>
      <c r="X411" s="9"/>
      <c r="Y411" s="9" t="s">
        <v>1488</v>
      </c>
      <c r="Z411" s="38" t="str">
        <f t="shared" si="22"/>
        <v>购置西江镇农业产业加工车间120㎡。</v>
      </c>
      <c r="AA411" s="34">
        <v>9</v>
      </c>
      <c r="AB411" s="34">
        <v>41</v>
      </c>
      <c r="AC411" s="38" t="s">
        <v>164</v>
      </c>
      <c r="AD411" s="9" t="s">
        <v>29</v>
      </c>
      <c r="AE411" s="9" t="s">
        <v>1595</v>
      </c>
      <c r="AF411" s="9" t="s">
        <v>1595</v>
      </c>
      <c r="AG411" s="9"/>
    </row>
    <row r="412" s="23" customFormat="1" ht="121.8" spans="1:33">
      <c r="A412" s="29">
        <f>SUBTOTAL(103,$B$6:$B412)*1</f>
        <v>407</v>
      </c>
      <c r="B412" s="29" t="s">
        <v>153</v>
      </c>
      <c r="C412" s="9" t="s">
        <v>1477</v>
      </c>
      <c r="D412" s="9" t="s">
        <v>155</v>
      </c>
      <c r="E412" s="9" t="s">
        <v>156</v>
      </c>
      <c r="F412" s="9" t="s">
        <v>157</v>
      </c>
      <c r="G412" s="9" t="s">
        <v>106</v>
      </c>
      <c r="H412" s="9" t="s">
        <v>1471</v>
      </c>
      <c r="I412" s="9" t="s">
        <v>246</v>
      </c>
      <c r="J412" s="9" t="str">
        <f t="shared" si="21"/>
        <v>文武坝镇小坝村购置农业产业加工车间购置西江镇农业产业加工车间284.8㎡。71.2</v>
      </c>
      <c r="K412" s="9" t="s">
        <v>1596</v>
      </c>
      <c r="L412" s="9" t="s">
        <v>168</v>
      </c>
      <c r="M412" s="9" t="s">
        <v>63</v>
      </c>
      <c r="N412" s="9" t="s">
        <v>160</v>
      </c>
      <c r="O412" s="9">
        <v>8082</v>
      </c>
      <c r="P412" s="9" t="s">
        <v>161</v>
      </c>
      <c r="Q412" s="9" t="s">
        <v>289</v>
      </c>
      <c r="R412" s="9">
        <f t="shared" si="23"/>
        <v>284.8</v>
      </c>
      <c r="S412" s="9" t="s">
        <v>27</v>
      </c>
      <c r="T412" s="9" t="s">
        <v>86</v>
      </c>
      <c r="U412" s="9" t="s">
        <v>28</v>
      </c>
      <c r="V412" s="9">
        <v>71.2</v>
      </c>
      <c r="W412" s="9">
        <v>71.2</v>
      </c>
      <c r="X412" s="9"/>
      <c r="Y412" s="9" t="s">
        <v>1597</v>
      </c>
      <c r="Z412" s="38" t="str">
        <f t="shared" si="22"/>
        <v>购置西江镇农业产业加工车间284.8㎡。</v>
      </c>
      <c r="AA412" s="34" t="str">
        <f>MID(Y412,60,2)</f>
        <v>户2</v>
      </c>
      <c r="AB412" s="34">
        <v>3240</v>
      </c>
      <c r="AC412" s="38" t="s">
        <v>164</v>
      </c>
      <c r="AD412" s="9" t="s">
        <v>29</v>
      </c>
      <c r="AE412" s="9" t="s">
        <v>687</v>
      </c>
      <c r="AF412" s="9" t="str">
        <f t="shared" si="24"/>
        <v>小坝村民委员会</v>
      </c>
      <c r="AG412" s="9"/>
    </row>
    <row r="413" s="23" customFormat="1" ht="121.8" spans="1:33">
      <c r="A413" s="29">
        <f>SUBTOTAL(103,$B$6:$B413)*1</f>
        <v>408</v>
      </c>
      <c r="B413" s="29" t="s">
        <v>153</v>
      </c>
      <c r="C413" s="9" t="s">
        <v>1477</v>
      </c>
      <c r="D413" s="9" t="s">
        <v>155</v>
      </c>
      <c r="E413" s="9" t="s">
        <v>156</v>
      </c>
      <c r="F413" s="9" t="s">
        <v>157</v>
      </c>
      <c r="G413" s="9" t="s">
        <v>107</v>
      </c>
      <c r="H413" s="9" t="s">
        <v>1598</v>
      </c>
      <c r="I413" s="9" t="s">
        <v>208</v>
      </c>
      <c r="J413" s="9" t="str">
        <f t="shared" si="21"/>
        <v>西江镇坝子村购置农业产业加工车间购置西江镇农业产业加工车间120㎡。30</v>
      </c>
      <c r="K413" s="9" t="s">
        <v>1487</v>
      </c>
      <c r="L413" s="9" t="s">
        <v>172</v>
      </c>
      <c r="M413" s="9" t="s">
        <v>25</v>
      </c>
      <c r="N413" s="9" t="s">
        <v>160</v>
      </c>
      <c r="O413" s="9">
        <v>8880</v>
      </c>
      <c r="P413" s="9" t="s">
        <v>161</v>
      </c>
      <c r="Q413" s="9" t="s">
        <v>289</v>
      </c>
      <c r="R413" s="9">
        <f t="shared" si="23"/>
        <v>120</v>
      </c>
      <c r="S413" s="9" t="s">
        <v>27</v>
      </c>
      <c r="T413" s="9" t="s">
        <v>86</v>
      </c>
      <c r="U413" s="9" t="s">
        <v>28</v>
      </c>
      <c r="V413" s="9">
        <v>30</v>
      </c>
      <c r="W413" s="9">
        <v>30</v>
      </c>
      <c r="X413" s="9"/>
      <c r="Y413" s="9" t="s">
        <v>1488</v>
      </c>
      <c r="Z413" s="38" t="str">
        <f t="shared" si="22"/>
        <v>购置西江镇农业产业加工车间120㎡。</v>
      </c>
      <c r="AA413" s="34">
        <v>9</v>
      </c>
      <c r="AB413" s="34">
        <v>41</v>
      </c>
      <c r="AC413" s="38" t="s">
        <v>164</v>
      </c>
      <c r="AD413" s="9" t="s">
        <v>29</v>
      </c>
      <c r="AE413" s="9" t="s">
        <v>1599</v>
      </c>
      <c r="AF413" s="9" t="s">
        <v>1599</v>
      </c>
      <c r="AG413" s="9"/>
    </row>
    <row r="414" s="23" customFormat="1" ht="121.8" spans="1:33">
      <c r="A414" s="29">
        <f>SUBTOTAL(103,$B$6:$B414)*1</f>
        <v>409</v>
      </c>
      <c r="B414" s="29" t="s">
        <v>153</v>
      </c>
      <c r="C414" s="9" t="s">
        <v>1477</v>
      </c>
      <c r="D414" s="9" t="s">
        <v>155</v>
      </c>
      <c r="E414" s="9" t="s">
        <v>185</v>
      </c>
      <c r="F414" s="9" t="s">
        <v>157</v>
      </c>
      <c r="G414" s="9" t="s">
        <v>107</v>
      </c>
      <c r="H414" s="9" t="s">
        <v>771</v>
      </c>
      <c r="I414" s="9" t="s">
        <v>208</v>
      </c>
      <c r="J414" s="9" t="str">
        <f t="shared" si="21"/>
        <v>西江镇饼丘村购置农业产业加工车间购置西江镇农业产业加工车间160㎡。40</v>
      </c>
      <c r="K414" s="9" t="s">
        <v>1489</v>
      </c>
      <c r="L414" s="9" t="s">
        <v>172</v>
      </c>
      <c r="M414" s="9" t="s">
        <v>25</v>
      </c>
      <c r="N414" s="9" t="s">
        <v>160</v>
      </c>
      <c r="O414" s="9">
        <v>8880</v>
      </c>
      <c r="P414" s="9" t="s">
        <v>161</v>
      </c>
      <c r="Q414" s="9" t="s">
        <v>289</v>
      </c>
      <c r="R414" s="9">
        <f t="shared" si="23"/>
        <v>160</v>
      </c>
      <c r="S414" s="9" t="s">
        <v>27</v>
      </c>
      <c r="T414" s="9" t="s">
        <v>86</v>
      </c>
      <c r="U414" s="9" t="s">
        <v>28</v>
      </c>
      <c r="V414" s="9">
        <v>40</v>
      </c>
      <c r="W414" s="9">
        <v>40</v>
      </c>
      <c r="X414" s="9"/>
      <c r="Y414" s="9" t="s">
        <v>1490</v>
      </c>
      <c r="Z414" s="38" t="str">
        <f t="shared" si="22"/>
        <v>购置西江镇农业产业加工车间160㎡。</v>
      </c>
      <c r="AA414" s="34">
        <v>12</v>
      </c>
      <c r="AB414" s="34">
        <v>54</v>
      </c>
      <c r="AC414" s="38" t="s">
        <v>164</v>
      </c>
      <c r="AD414" s="9" t="s">
        <v>29</v>
      </c>
      <c r="AE414" s="9" t="str">
        <f>G414&amp;"人民政府"</f>
        <v>西江镇人民政府</v>
      </c>
      <c r="AF414" s="9" t="str">
        <f t="shared" si="24"/>
        <v>饼丘村民委员会</v>
      </c>
      <c r="AG414" s="9"/>
    </row>
    <row r="415" s="23" customFormat="1" ht="121.8" spans="1:33">
      <c r="A415" s="29">
        <f>SUBTOTAL(103,$B$6:$B415)*1</f>
        <v>410</v>
      </c>
      <c r="B415" s="29" t="s">
        <v>153</v>
      </c>
      <c r="C415" s="9" t="s">
        <v>1477</v>
      </c>
      <c r="D415" s="9" t="s">
        <v>155</v>
      </c>
      <c r="E415" s="9" t="s">
        <v>156</v>
      </c>
      <c r="F415" s="9" t="s">
        <v>157</v>
      </c>
      <c r="G415" s="9" t="s">
        <v>107</v>
      </c>
      <c r="H415" s="9" t="s">
        <v>776</v>
      </c>
      <c r="I415" s="9" t="s">
        <v>195</v>
      </c>
      <c r="J415" s="9" t="str">
        <f t="shared" si="21"/>
        <v>西江镇大田村购置农业产业加工车间购置西江镇农业产业加工车间188㎡。47</v>
      </c>
      <c r="K415" s="9" t="s">
        <v>1600</v>
      </c>
      <c r="L415" s="4" t="s">
        <v>172</v>
      </c>
      <c r="M415" s="4" t="s">
        <v>25</v>
      </c>
      <c r="N415" s="4" t="s">
        <v>160</v>
      </c>
      <c r="O415" s="4">
        <v>8880</v>
      </c>
      <c r="P415" s="9" t="s">
        <v>161</v>
      </c>
      <c r="Q415" s="9" t="s">
        <v>289</v>
      </c>
      <c r="R415" s="9">
        <f t="shared" si="23"/>
        <v>188</v>
      </c>
      <c r="S415" s="9" t="s">
        <v>27</v>
      </c>
      <c r="T415" s="9" t="s">
        <v>86</v>
      </c>
      <c r="U415" s="9" t="s">
        <v>28</v>
      </c>
      <c r="V415" s="9">
        <v>47</v>
      </c>
      <c r="W415" s="9">
        <v>47</v>
      </c>
      <c r="X415" s="9"/>
      <c r="Y415" s="9" t="s">
        <v>1601</v>
      </c>
      <c r="Z415" s="38" t="str">
        <f t="shared" si="22"/>
        <v>购置西江镇农业产业加工车间188㎡。</v>
      </c>
      <c r="AA415" s="34">
        <v>14</v>
      </c>
      <c r="AB415" s="34">
        <v>63</v>
      </c>
      <c r="AC415" s="38" t="s">
        <v>164</v>
      </c>
      <c r="AD415" s="9" t="s">
        <v>29</v>
      </c>
      <c r="AE415" s="9" t="s">
        <v>779</v>
      </c>
      <c r="AF415" s="9" t="s">
        <v>779</v>
      </c>
      <c r="AG415" s="9"/>
    </row>
    <row r="416" s="23" customFormat="1" ht="121.8" spans="1:33">
      <c r="A416" s="29">
        <f>SUBTOTAL(103,$B$6:$B416)*1</f>
        <v>411</v>
      </c>
      <c r="B416" s="29" t="s">
        <v>153</v>
      </c>
      <c r="C416" s="9" t="s">
        <v>1477</v>
      </c>
      <c r="D416" s="9" t="s">
        <v>155</v>
      </c>
      <c r="E416" s="9" t="s">
        <v>156</v>
      </c>
      <c r="F416" s="9" t="s">
        <v>157</v>
      </c>
      <c r="G416" s="9" t="s">
        <v>107</v>
      </c>
      <c r="H416" s="9" t="s">
        <v>782</v>
      </c>
      <c r="I416" s="9" t="s">
        <v>195</v>
      </c>
      <c r="J416" s="9" t="str">
        <f t="shared" si="21"/>
        <v>西江镇河背村购置农业产业加工车间购置西江镇农业产业加工车间40㎡。10</v>
      </c>
      <c r="K416" s="9" t="s">
        <v>1602</v>
      </c>
      <c r="L416" s="9" t="s">
        <v>168</v>
      </c>
      <c r="M416" s="9" t="s">
        <v>63</v>
      </c>
      <c r="N416" s="9" t="s">
        <v>160</v>
      </c>
      <c r="O416" s="9">
        <v>8082</v>
      </c>
      <c r="P416" s="9" t="s">
        <v>161</v>
      </c>
      <c r="Q416" s="9" t="s">
        <v>289</v>
      </c>
      <c r="R416" s="9">
        <f t="shared" si="23"/>
        <v>40</v>
      </c>
      <c r="S416" s="9" t="s">
        <v>27</v>
      </c>
      <c r="T416" s="9" t="s">
        <v>86</v>
      </c>
      <c r="U416" s="9" t="s">
        <v>28</v>
      </c>
      <c r="V416" s="9">
        <v>10</v>
      </c>
      <c r="W416" s="9">
        <v>10</v>
      </c>
      <c r="X416" s="9"/>
      <c r="Y416" s="9" t="s">
        <v>1603</v>
      </c>
      <c r="Z416" s="38" t="str">
        <f t="shared" si="22"/>
        <v>购置西江镇农业产业加工车间40㎡。</v>
      </c>
      <c r="AA416" s="34">
        <v>3</v>
      </c>
      <c r="AB416" s="34">
        <v>14</v>
      </c>
      <c r="AC416" s="38" t="s">
        <v>164</v>
      </c>
      <c r="AD416" s="9" t="s">
        <v>29</v>
      </c>
      <c r="AE416" s="9" t="s">
        <v>784</v>
      </c>
      <c r="AF416" s="9" t="s">
        <v>784</v>
      </c>
      <c r="AG416" s="9"/>
    </row>
    <row r="417" s="23" customFormat="1" ht="121.8" spans="1:33">
      <c r="A417" s="29">
        <f>SUBTOTAL(103,$B$6:$B417)*1</f>
        <v>412</v>
      </c>
      <c r="B417" s="29" t="s">
        <v>153</v>
      </c>
      <c r="C417" s="9" t="s">
        <v>1477</v>
      </c>
      <c r="D417" s="9" t="s">
        <v>155</v>
      </c>
      <c r="E417" s="9" t="s">
        <v>156</v>
      </c>
      <c r="F417" s="9" t="s">
        <v>157</v>
      </c>
      <c r="G417" s="9" t="s">
        <v>107</v>
      </c>
      <c r="H417" s="9" t="s">
        <v>782</v>
      </c>
      <c r="I417" s="9" t="s">
        <v>195</v>
      </c>
      <c r="J417" s="9" t="str">
        <f t="shared" si="21"/>
        <v>西江镇河背村购置农业产业加工车间购置西江镇农业产业加工车间92㎡。23</v>
      </c>
      <c r="K417" s="9" t="s">
        <v>1574</v>
      </c>
      <c r="L417" s="4" t="s">
        <v>172</v>
      </c>
      <c r="M417" s="4" t="s">
        <v>25</v>
      </c>
      <c r="N417" s="4" t="s">
        <v>160</v>
      </c>
      <c r="O417" s="4">
        <v>8880</v>
      </c>
      <c r="P417" s="9" t="s">
        <v>161</v>
      </c>
      <c r="Q417" s="9" t="s">
        <v>289</v>
      </c>
      <c r="R417" s="9">
        <f t="shared" si="23"/>
        <v>92</v>
      </c>
      <c r="S417" s="9" t="s">
        <v>27</v>
      </c>
      <c r="T417" s="9" t="s">
        <v>86</v>
      </c>
      <c r="U417" s="9" t="s">
        <v>28</v>
      </c>
      <c r="V417" s="9">
        <v>23</v>
      </c>
      <c r="W417" s="9">
        <v>23</v>
      </c>
      <c r="X417" s="9"/>
      <c r="Y417" s="9" t="s">
        <v>1604</v>
      </c>
      <c r="Z417" s="38" t="str">
        <f t="shared" si="22"/>
        <v>购置西江镇农业产业加工车间92㎡。</v>
      </c>
      <c r="AA417" s="34">
        <v>4</v>
      </c>
      <c r="AB417" s="34">
        <v>20</v>
      </c>
      <c r="AC417" s="38" t="s">
        <v>164</v>
      </c>
      <c r="AD417" s="9" t="s">
        <v>29</v>
      </c>
      <c r="AE417" s="9" t="str">
        <f>G417&amp;"人民政府"</f>
        <v>西江镇人民政府</v>
      </c>
      <c r="AF417" s="9" t="str">
        <f>H417&amp;"民委员会"</f>
        <v>河背村民委员会</v>
      </c>
      <c r="AG417" s="9"/>
    </row>
    <row r="418" s="23" customFormat="1" ht="121.8" spans="1:33">
      <c r="A418" s="29">
        <f>SUBTOTAL(103,$B$6:$B418)*1</f>
        <v>413</v>
      </c>
      <c r="B418" s="29" t="s">
        <v>153</v>
      </c>
      <c r="C418" s="9" t="s">
        <v>1477</v>
      </c>
      <c r="D418" s="9" t="s">
        <v>155</v>
      </c>
      <c r="E418" s="9" t="s">
        <v>156</v>
      </c>
      <c r="F418" s="9" t="s">
        <v>157</v>
      </c>
      <c r="G418" s="9" t="s">
        <v>107</v>
      </c>
      <c r="H418" s="9" t="s">
        <v>1605</v>
      </c>
      <c r="I418" s="9" t="s">
        <v>208</v>
      </c>
      <c r="J418" s="9" t="str">
        <f t="shared" si="21"/>
        <v>西江镇火星村购置农业产业加工车间购置西江镇农业产业加工车间120㎡。30</v>
      </c>
      <c r="K418" s="9" t="s">
        <v>1487</v>
      </c>
      <c r="L418" s="9" t="s">
        <v>172</v>
      </c>
      <c r="M418" s="9" t="s">
        <v>25</v>
      </c>
      <c r="N418" s="9" t="s">
        <v>160</v>
      </c>
      <c r="O418" s="9">
        <v>8880</v>
      </c>
      <c r="P418" s="9" t="s">
        <v>161</v>
      </c>
      <c r="Q418" s="9" t="s">
        <v>289</v>
      </c>
      <c r="R418" s="9">
        <f t="shared" si="23"/>
        <v>120</v>
      </c>
      <c r="S418" s="9" t="s">
        <v>27</v>
      </c>
      <c r="T418" s="9" t="s">
        <v>86</v>
      </c>
      <c r="U418" s="9" t="s">
        <v>28</v>
      </c>
      <c r="V418" s="9">
        <v>30</v>
      </c>
      <c r="W418" s="9">
        <v>30</v>
      </c>
      <c r="X418" s="9"/>
      <c r="Y418" s="9" t="s">
        <v>1488</v>
      </c>
      <c r="Z418" s="38" t="str">
        <f t="shared" si="22"/>
        <v>购置西江镇农业产业加工车间120㎡。</v>
      </c>
      <c r="AA418" s="34">
        <v>9</v>
      </c>
      <c r="AB418" s="34">
        <v>41</v>
      </c>
      <c r="AC418" s="38" t="s">
        <v>164</v>
      </c>
      <c r="AD418" s="9" t="s">
        <v>29</v>
      </c>
      <c r="AE418" s="9" t="s">
        <v>1606</v>
      </c>
      <c r="AF418" s="9" t="s">
        <v>1606</v>
      </c>
      <c r="AG418" s="9"/>
    </row>
    <row r="419" s="23" customFormat="1" ht="121.8" spans="1:33">
      <c r="A419" s="29">
        <f>SUBTOTAL(103,$B$6:$B419)*1</f>
        <v>414</v>
      </c>
      <c r="B419" s="29" t="s">
        <v>153</v>
      </c>
      <c r="C419" s="9" t="s">
        <v>1477</v>
      </c>
      <c r="D419" s="9" t="s">
        <v>155</v>
      </c>
      <c r="E419" s="9" t="s">
        <v>156</v>
      </c>
      <c r="F419" s="9" t="s">
        <v>157</v>
      </c>
      <c r="G419" s="9" t="s">
        <v>107</v>
      </c>
      <c r="H419" s="9" t="s">
        <v>791</v>
      </c>
      <c r="I419" s="9" t="s">
        <v>208</v>
      </c>
      <c r="J419" s="9" t="str">
        <f t="shared" si="21"/>
        <v>西江镇见潭村购置农业产业加工车间购置西江镇农业产业加工车间52㎡。13</v>
      </c>
      <c r="K419" s="9" t="s">
        <v>1607</v>
      </c>
      <c r="L419" s="9" t="s">
        <v>172</v>
      </c>
      <c r="M419" s="9" t="s">
        <v>25</v>
      </c>
      <c r="N419" s="9" t="s">
        <v>160</v>
      </c>
      <c r="O419" s="9">
        <v>8880</v>
      </c>
      <c r="P419" s="9" t="s">
        <v>161</v>
      </c>
      <c r="Q419" s="9" t="s">
        <v>289</v>
      </c>
      <c r="R419" s="9">
        <f t="shared" si="23"/>
        <v>52</v>
      </c>
      <c r="S419" s="9" t="s">
        <v>27</v>
      </c>
      <c r="T419" s="9" t="s">
        <v>86</v>
      </c>
      <c r="U419" s="9" t="s">
        <v>28</v>
      </c>
      <c r="V419" s="9">
        <v>13</v>
      </c>
      <c r="W419" s="9">
        <v>13</v>
      </c>
      <c r="X419" s="9"/>
      <c r="Y419" s="9" t="s">
        <v>1608</v>
      </c>
      <c r="Z419" s="38" t="str">
        <f t="shared" si="22"/>
        <v>购置西江镇农业产业加工车间52㎡。</v>
      </c>
      <c r="AA419" s="34">
        <v>4</v>
      </c>
      <c r="AB419" s="34">
        <v>18</v>
      </c>
      <c r="AC419" s="38" t="s">
        <v>164</v>
      </c>
      <c r="AD419" s="9" t="s">
        <v>29</v>
      </c>
      <c r="AE419" s="9" t="s">
        <v>794</v>
      </c>
      <c r="AF419" s="9" t="s">
        <v>794</v>
      </c>
      <c r="AG419" s="9"/>
    </row>
    <row r="420" s="23" customFormat="1" ht="121.8" spans="1:33">
      <c r="A420" s="29">
        <f>SUBTOTAL(103,$B$6:$B420)*1</f>
        <v>415</v>
      </c>
      <c r="B420" s="29" t="s">
        <v>153</v>
      </c>
      <c r="C420" s="9" t="s">
        <v>1477</v>
      </c>
      <c r="D420" s="9" t="s">
        <v>155</v>
      </c>
      <c r="E420" s="9" t="s">
        <v>156</v>
      </c>
      <c r="F420" s="9" t="s">
        <v>157</v>
      </c>
      <c r="G420" s="9" t="s">
        <v>107</v>
      </c>
      <c r="H420" s="9" t="s">
        <v>1609</v>
      </c>
      <c r="I420" s="9" t="s">
        <v>208</v>
      </c>
      <c r="J420" s="9" t="str">
        <f t="shared" si="21"/>
        <v>西江镇兰陂村购置农业产业加工车间购置西江镇农业产业加工车间120㎡。30</v>
      </c>
      <c r="K420" s="9" t="s">
        <v>1487</v>
      </c>
      <c r="L420" s="9" t="s">
        <v>172</v>
      </c>
      <c r="M420" s="9" t="s">
        <v>25</v>
      </c>
      <c r="N420" s="9" t="s">
        <v>160</v>
      </c>
      <c r="O420" s="9">
        <v>8880</v>
      </c>
      <c r="P420" s="9" t="s">
        <v>161</v>
      </c>
      <c r="Q420" s="9" t="s">
        <v>289</v>
      </c>
      <c r="R420" s="9">
        <f t="shared" si="23"/>
        <v>120</v>
      </c>
      <c r="S420" s="9" t="s">
        <v>27</v>
      </c>
      <c r="T420" s="9" t="s">
        <v>86</v>
      </c>
      <c r="U420" s="9" t="s">
        <v>28</v>
      </c>
      <c r="V420" s="9">
        <v>30</v>
      </c>
      <c r="W420" s="9">
        <v>30</v>
      </c>
      <c r="X420" s="9"/>
      <c r="Y420" s="9" t="s">
        <v>1488</v>
      </c>
      <c r="Z420" s="38" t="str">
        <f t="shared" si="22"/>
        <v>购置西江镇农业产业加工车间120㎡。</v>
      </c>
      <c r="AA420" s="34">
        <v>9</v>
      </c>
      <c r="AB420" s="34">
        <v>41</v>
      </c>
      <c r="AC420" s="38" t="s">
        <v>164</v>
      </c>
      <c r="AD420" s="9" t="s">
        <v>29</v>
      </c>
      <c r="AE420" s="9" t="s">
        <v>1610</v>
      </c>
      <c r="AF420" s="9" t="s">
        <v>1610</v>
      </c>
      <c r="AG420" s="9"/>
    </row>
    <row r="421" s="23" customFormat="1" ht="121.8" spans="1:33">
      <c r="A421" s="29">
        <f>SUBTOTAL(103,$B$6:$B421)*1</f>
        <v>416</v>
      </c>
      <c r="B421" s="29" t="s">
        <v>153</v>
      </c>
      <c r="C421" s="9" t="s">
        <v>1477</v>
      </c>
      <c r="D421" s="9" t="s">
        <v>155</v>
      </c>
      <c r="E421" s="9" t="s">
        <v>156</v>
      </c>
      <c r="F421" s="9" t="s">
        <v>157</v>
      </c>
      <c r="G421" s="9" t="s">
        <v>107</v>
      </c>
      <c r="H421" s="9" t="s">
        <v>1611</v>
      </c>
      <c r="I421" s="9" t="s">
        <v>208</v>
      </c>
      <c r="J421" s="9" t="str">
        <f t="shared" si="21"/>
        <v>西江镇南星村购置农业产业加工车间购置西江镇农业产业加工车间120㎡。30</v>
      </c>
      <c r="K421" s="9" t="s">
        <v>1487</v>
      </c>
      <c r="L421" s="9" t="s">
        <v>172</v>
      </c>
      <c r="M421" s="9" t="s">
        <v>25</v>
      </c>
      <c r="N421" s="9" t="s">
        <v>160</v>
      </c>
      <c r="O421" s="9">
        <v>8880</v>
      </c>
      <c r="P421" s="9" t="s">
        <v>161</v>
      </c>
      <c r="Q421" s="9" t="s">
        <v>289</v>
      </c>
      <c r="R421" s="9">
        <f t="shared" si="23"/>
        <v>120</v>
      </c>
      <c r="S421" s="9" t="s">
        <v>27</v>
      </c>
      <c r="T421" s="9" t="s">
        <v>86</v>
      </c>
      <c r="U421" s="9" t="s">
        <v>28</v>
      </c>
      <c r="V421" s="9">
        <v>30</v>
      </c>
      <c r="W421" s="9">
        <v>30</v>
      </c>
      <c r="X421" s="9"/>
      <c r="Y421" s="9" t="s">
        <v>1488</v>
      </c>
      <c r="Z421" s="38" t="str">
        <f t="shared" si="22"/>
        <v>购置西江镇农业产业加工车间120㎡。</v>
      </c>
      <c r="AA421" s="34">
        <v>9</v>
      </c>
      <c r="AB421" s="34">
        <v>41</v>
      </c>
      <c r="AC421" s="38" t="s">
        <v>164</v>
      </c>
      <c r="AD421" s="9" t="s">
        <v>29</v>
      </c>
      <c r="AE421" s="9" t="s">
        <v>1612</v>
      </c>
      <c r="AF421" s="9" t="s">
        <v>1612</v>
      </c>
      <c r="AG421" s="9"/>
    </row>
    <row r="422" s="23" customFormat="1" ht="121.8" spans="1:33">
      <c r="A422" s="29">
        <f>SUBTOTAL(103,$B$6:$B422)*1</f>
        <v>417</v>
      </c>
      <c r="B422" s="29" t="s">
        <v>153</v>
      </c>
      <c r="C422" s="9" t="s">
        <v>1477</v>
      </c>
      <c r="D422" s="9" t="s">
        <v>155</v>
      </c>
      <c r="E422" s="9" t="s">
        <v>156</v>
      </c>
      <c r="F422" s="9" t="s">
        <v>157</v>
      </c>
      <c r="G422" s="9" t="s">
        <v>107</v>
      </c>
      <c r="H422" s="9" t="s">
        <v>805</v>
      </c>
      <c r="I422" s="9" t="s">
        <v>195</v>
      </c>
      <c r="J422" s="9" t="str">
        <f t="shared" si="21"/>
        <v>西江镇牛睡村购置农业产业加工车间购置西江镇农业产业加工车间48㎡。12</v>
      </c>
      <c r="K422" s="9" t="s">
        <v>1613</v>
      </c>
      <c r="L422" s="9" t="s">
        <v>168</v>
      </c>
      <c r="M422" s="9" t="s">
        <v>63</v>
      </c>
      <c r="N422" s="9" t="s">
        <v>160</v>
      </c>
      <c r="O422" s="9">
        <v>8082</v>
      </c>
      <c r="P422" s="9" t="s">
        <v>161</v>
      </c>
      <c r="Q422" s="9" t="s">
        <v>289</v>
      </c>
      <c r="R422" s="9">
        <f t="shared" si="23"/>
        <v>48</v>
      </c>
      <c r="S422" s="9" t="s">
        <v>27</v>
      </c>
      <c r="T422" s="9" t="s">
        <v>86</v>
      </c>
      <c r="U422" s="9" t="s">
        <v>28</v>
      </c>
      <c r="V422" s="9">
        <v>12</v>
      </c>
      <c r="W422" s="9">
        <v>12</v>
      </c>
      <c r="X422" s="9"/>
      <c r="Y422" s="9" t="s">
        <v>1614</v>
      </c>
      <c r="Z422" s="38" t="str">
        <f t="shared" si="22"/>
        <v>购置西江镇农业产业加工车间48㎡。</v>
      </c>
      <c r="AA422" s="34">
        <v>4</v>
      </c>
      <c r="AB422" s="34">
        <v>18</v>
      </c>
      <c r="AC422" s="38" t="s">
        <v>164</v>
      </c>
      <c r="AD422" s="9" t="s">
        <v>29</v>
      </c>
      <c r="AE422" s="9" t="s">
        <v>807</v>
      </c>
      <c r="AF422" s="9" t="s">
        <v>807</v>
      </c>
      <c r="AG422" s="9"/>
    </row>
    <row r="423" s="23" customFormat="1" ht="121.8" spans="1:33">
      <c r="A423" s="29">
        <f>SUBTOTAL(103,$B$6:$B423)*1</f>
        <v>418</v>
      </c>
      <c r="B423" s="29" t="s">
        <v>153</v>
      </c>
      <c r="C423" s="9" t="s">
        <v>1477</v>
      </c>
      <c r="D423" s="9" t="s">
        <v>155</v>
      </c>
      <c r="E423" s="9" t="s">
        <v>156</v>
      </c>
      <c r="F423" s="9" t="s">
        <v>157</v>
      </c>
      <c r="G423" s="9" t="s">
        <v>107</v>
      </c>
      <c r="H423" s="9" t="s">
        <v>805</v>
      </c>
      <c r="I423" s="9" t="s">
        <v>195</v>
      </c>
      <c r="J423" s="9" t="str">
        <f t="shared" si="21"/>
        <v>西江镇牛睡村购置农业产业加工车间购置西江镇农业产业加工车间84㎡。21</v>
      </c>
      <c r="K423" s="9" t="s">
        <v>1615</v>
      </c>
      <c r="L423" s="4" t="s">
        <v>172</v>
      </c>
      <c r="M423" s="4" t="s">
        <v>25</v>
      </c>
      <c r="N423" s="4" t="s">
        <v>160</v>
      </c>
      <c r="O423" s="4">
        <v>8880</v>
      </c>
      <c r="P423" s="9" t="s">
        <v>161</v>
      </c>
      <c r="Q423" s="9" t="s">
        <v>289</v>
      </c>
      <c r="R423" s="9">
        <f t="shared" si="23"/>
        <v>84</v>
      </c>
      <c r="S423" s="9" t="s">
        <v>27</v>
      </c>
      <c r="T423" s="9" t="s">
        <v>86</v>
      </c>
      <c r="U423" s="9" t="s">
        <v>28</v>
      </c>
      <c r="V423" s="9">
        <v>21</v>
      </c>
      <c r="W423" s="9">
        <v>21</v>
      </c>
      <c r="X423" s="9"/>
      <c r="Y423" s="9" t="s">
        <v>1616</v>
      </c>
      <c r="Z423" s="38" t="str">
        <f t="shared" si="22"/>
        <v>购置西江镇农业产业加工车间84㎡。</v>
      </c>
      <c r="AA423" s="34">
        <v>4</v>
      </c>
      <c r="AB423" s="34">
        <v>20</v>
      </c>
      <c r="AC423" s="38" t="s">
        <v>164</v>
      </c>
      <c r="AD423" s="9" t="s">
        <v>29</v>
      </c>
      <c r="AE423" s="9" t="str">
        <f>G423&amp;"人民政府"</f>
        <v>西江镇人民政府</v>
      </c>
      <c r="AF423" s="9" t="str">
        <f>H423&amp;"民委员会"</f>
        <v>牛睡村民委员会</v>
      </c>
      <c r="AG423" s="9"/>
    </row>
    <row r="424" s="23" customFormat="1" ht="121.8" spans="1:33">
      <c r="A424" s="29">
        <f>SUBTOTAL(103,$B$6:$B424)*1</f>
        <v>419</v>
      </c>
      <c r="B424" s="29" t="s">
        <v>153</v>
      </c>
      <c r="C424" s="9" t="s">
        <v>1477</v>
      </c>
      <c r="D424" s="9" t="s">
        <v>155</v>
      </c>
      <c r="E424" s="9" t="s">
        <v>156</v>
      </c>
      <c r="F424" s="9" t="s">
        <v>157</v>
      </c>
      <c r="G424" s="9" t="s">
        <v>107</v>
      </c>
      <c r="H424" s="9" t="s">
        <v>805</v>
      </c>
      <c r="I424" s="9" t="s">
        <v>195</v>
      </c>
      <c r="J424" s="9" t="str">
        <f t="shared" si="21"/>
        <v>西江镇牛睡村购置农业产业加工车间购置西江镇农业产业加工车间249.6㎡。62.4</v>
      </c>
      <c r="K424" s="9" t="s">
        <v>1617</v>
      </c>
      <c r="L424" s="9" t="s">
        <v>168</v>
      </c>
      <c r="M424" s="9" t="s">
        <v>63</v>
      </c>
      <c r="N424" s="9" t="s">
        <v>160</v>
      </c>
      <c r="O424" s="9">
        <v>8082</v>
      </c>
      <c r="P424" s="9" t="s">
        <v>161</v>
      </c>
      <c r="Q424" s="9" t="s">
        <v>289</v>
      </c>
      <c r="R424" s="9">
        <f t="shared" si="23"/>
        <v>249.6</v>
      </c>
      <c r="S424" s="9" t="s">
        <v>27</v>
      </c>
      <c r="T424" s="9" t="s">
        <v>86</v>
      </c>
      <c r="U424" s="9" t="s">
        <v>28</v>
      </c>
      <c r="V424" s="9">
        <v>62.4</v>
      </c>
      <c r="W424" s="9">
        <v>62.4</v>
      </c>
      <c r="X424" s="9"/>
      <c r="Y424" s="9" t="s">
        <v>1618</v>
      </c>
      <c r="Z424" s="38" t="str">
        <f t="shared" si="22"/>
        <v>购置西江镇农业产业加工车间249.6㎡。</v>
      </c>
      <c r="AA424" s="34">
        <v>19</v>
      </c>
      <c r="AB424" s="34">
        <v>2660</v>
      </c>
      <c r="AC424" s="38" t="s">
        <v>164</v>
      </c>
      <c r="AD424" s="9" t="s">
        <v>29</v>
      </c>
      <c r="AE424" s="9" t="s">
        <v>769</v>
      </c>
      <c r="AF424" s="9" t="str">
        <f>H424&amp;"民委员会"</f>
        <v>牛睡村民委员会</v>
      </c>
      <c r="AG424" s="9"/>
    </row>
    <row r="425" s="23" customFormat="1" ht="121.8" spans="1:33">
      <c r="A425" s="29">
        <f>SUBTOTAL(103,$B$6:$B425)*1</f>
        <v>420</v>
      </c>
      <c r="B425" s="29" t="s">
        <v>153</v>
      </c>
      <c r="C425" s="9" t="s">
        <v>1477</v>
      </c>
      <c r="D425" s="9" t="s">
        <v>155</v>
      </c>
      <c r="E425" s="9" t="s">
        <v>156</v>
      </c>
      <c r="F425" s="9" t="s">
        <v>157</v>
      </c>
      <c r="G425" s="9" t="s">
        <v>107</v>
      </c>
      <c r="H425" s="9" t="s">
        <v>815</v>
      </c>
      <c r="I425" s="9" t="s">
        <v>195</v>
      </c>
      <c r="J425" s="9" t="str">
        <f t="shared" si="21"/>
        <v>西江镇钦龙村购置农业产业加工车间购置西江镇农业产业加工车间144㎡。36</v>
      </c>
      <c r="K425" s="9" t="s">
        <v>1619</v>
      </c>
      <c r="L425" s="9" t="s">
        <v>172</v>
      </c>
      <c r="M425" s="9" t="s">
        <v>25</v>
      </c>
      <c r="N425" s="9" t="s">
        <v>160</v>
      </c>
      <c r="O425" s="9">
        <v>8880</v>
      </c>
      <c r="P425" s="9" t="s">
        <v>161</v>
      </c>
      <c r="Q425" s="9" t="s">
        <v>289</v>
      </c>
      <c r="R425" s="9">
        <f t="shared" si="23"/>
        <v>144</v>
      </c>
      <c r="S425" s="9" t="s">
        <v>27</v>
      </c>
      <c r="T425" s="9" t="s">
        <v>86</v>
      </c>
      <c r="U425" s="9" t="s">
        <v>28</v>
      </c>
      <c r="V425" s="9">
        <v>36</v>
      </c>
      <c r="W425" s="9">
        <v>36</v>
      </c>
      <c r="X425" s="9"/>
      <c r="Y425" s="9" t="s">
        <v>1620</v>
      </c>
      <c r="Z425" s="38" t="str">
        <f t="shared" si="22"/>
        <v>购置西江镇农业产业加工车间144㎡。</v>
      </c>
      <c r="AA425" s="34">
        <v>11</v>
      </c>
      <c r="AB425" s="34">
        <v>50</v>
      </c>
      <c r="AC425" s="38" t="s">
        <v>164</v>
      </c>
      <c r="AD425" s="9" t="s">
        <v>29</v>
      </c>
      <c r="AE425" s="9" t="s">
        <v>818</v>
      </c>
      <c r="AF425" s="9" t="s">
        <v>818</v>
      </c>
      <c r="AG425" s="9"/>
    </row>
    <row r="426" s="23" customFormat="1" ht="121.8" spans="1:33">
      <c r="A426" s="29">
        <f>SUBTOTAL(103,$B$6:$B426)*1</f>
        <v>421</v>
      </c>
      <c r="B426" s="29" t="s">
        <v>153</v>
      </c>
      <c r="C426" s="9" t="s">
        <v>1477</v>
      </c>
      <c r="D426" s="9" t="s">
        <v>155</v>
      </c>
      <c r="E426" s="9" t="s">
        <v>156</v>
      </c>
      <c r="F426" s="9" t="s">
        <v>157</v>
      </c>
      <c r="G426" s="9" t="s">
        <v>107</v>
      </c>
      <c r="H426" s="9" t="s">
        <v>1621</v>
      </c>
      <c r="I426" s="9" t="s">
        <v>246</v>
      </c>
      <c r="J426" s="9" t="str">
        <f t="shared" si="21"/>
        <v>西江镇湾兴村购置农业产业加工车间购置西江镇农业产业加工车间20㎡。5</v>
      </c>
      <c r="K426" s="9" t="s">
        <v>1622</v>
      </c>
      <c r="L426" s="9" t="s">
        <v>172</v>
      </c>
      <c r="M426" s="9" t="s">
        <v>288</v>
      </c>
      <c r="N426" s="9" t="s">
        <v>160</v>
      </c>
      <c r="O426" s="9">
        <v>433</v>
      </c>
      <c r="P426" s="9" t="s">
        <v>161</v>
      </c>
      <c r="Q426" s="9" t="s">
        <v>289</v>
      </c>
      <c r="R426" s="9">
        <f t="shared" si="23"/>
        <v>20</v>
      </c>
      <c r="S426" s="9" t="s">
        <v>27</v>
      </c>
      <c r="T426" s="9" t="s">
        <v>86</v>
      </c>
      <c r="U426" s="9" t="s">
        <v>28</v>
      </c>
      <c r="V426" s="9">
        <v>5</v>
      </c>
      <c r="W426" s="9">
        <v>5</v>
      </c>
      <c r="X426" s="9"/>
      <c r="Y426" s="9" t="s">
        <v>1623</v>
      </c>
      <c r="Z426" s="38" t="str">
        <f t="shared" si="22"/>
        <v>购置西江镇农业产业加工车间20㎡。</v>
      </c>
      <c r="AA426" s="34">
        <v>158</v>
      </c>
      <c r="AB426" s="34">
        <v>711</v>
      </c>
      <c r="AC426" s="38" t="s">
        <v>164</v>
      </c>
      <c r="AD426" s="9" t="s">
        <v>29</v>
      </c>
      <c r="AE426" s="9" t="s">
        <v>769</v>
      </c>
      <c r="AF426" s="9" t="s">
        <v>1624</v>
      </c>
      <c r="AG426" s="9"/>
    </row>
    <row r="427" s="23" customFormat="1" ht="121.8" spans="1:33">
      <c r="A427" s="29">
        <f>SUBTOTAL(103,$B$6:$B427)*1</f>
        <v>422</v>
      </c>
      <c r="B427" s="29" t="s">
        <v>153</v>
      </c>
      <c r="C427" s="9" t="s">
        <v>1477</v>
      </c>
      <c r="D427" s="9" t="s">
        <v>155</v>
      </c>
      <c r="E427" s="9" t="s">
        <v>156</v>
      </c>
      <c r="F427" s="9" t="s">
        <v>157</v>
      </c>
      <c r="G427" s="9" t="s">
        <v>107</v>
      </c>
      <c r="H427" s="9" t="s">
        <v>831</v>
      </c>
      <c r="I427" s="9" t="s">
        <v>195</v>
      </c>
      <c r="J427" s="9" t="str">
        <f t="shared" si="21"/>
        <v>西江镇西江村购置农业产业加工车间购置西江镇农业产业加工车间186㎡。46.5</v>
      </c>
      <c r="K427" s="9" t="s">
        <v>1625</v>
      </c>
      <c r="L427" s="9" t="s">
        <v>168</v>
      </c>
      <c r="M427" s="9" t="s">
        <v>63</v>
      </c>
      <c r="N427" s="9" t="s">
        <v>160</v>
      </c>
      <c r="O427" s="9">
        <v>8082</v>
      </c>
      <c r="P427" s="9" t="s">
        <v>161</v>
      </c>
      <c r="Q427" s="9" t="s">
        <v>289</v>
      </c>
      <c r="R427" s="9">
        <f t="shared" si="23"/>
        <v>186</v>
      </c>
      <c r="S427" s="9" t="s">
        <v>27</v>
      </c>
      <c r="T427" s="9" t="s">
        <v>86</v>
      </c>
      <c r="U427" s="9" t="s">
        <v>28</v>
      </c>
      <c r="V427" s="9">
        <v>46.5</v>
      </c>
      <c r="W427" s="9">
        <v>46.5</v>
      </c>
      <c r="X427" s="9"/>
      <c r="Y427" s="9" t="s">
        <v>1601</v>
      </c>
      <c r="Z427" s="38" t="str">
        <f t="shared" si="22"/>
        <v>购置西江镇农业产业加工车间186㎡。</v>
      </c>
      <c r="AA427" s="34">
        <v>14</v>
      </c>
      <c r="AB427" s="34">
        <v>63</v>
      </c>
      <c r="AC427" s="38" t="s">
        <v>164</v>
      </c>
      <c r="AD427" s="9" t="s">
        <v>29</v>
      </c>
      <c r="AE427" s="9" t="s">
        <v>834</v>
      </c>
      <c r="AF427" s="9" t="s">
        <v>834</v>
      </c>
      <c r="AG427" s="9"/>
    </row>
    <row r="428" s="23" customFormat="1" ht="121.8" spans="1:33">
      <c r="A428" s="29">
        <f>SUBTOTAL(103,$B$6:$B428)*1</f>
        <v>423</v>
      </c>
      <c r="B428" s="29" t="s">
        <v>153</v>
      </c>
      <c r="C428" s="9" t="s">
        <v>1477</v>
      </c>
      <c r="D428" s="9" t="s">
        <v>155</v>
      </c>
      <c r="E428" s="9" t="s">
        <v>156</v>
      </c>
      <c r="F428" s="9" t="s">
        <v>157</v>
      </c>
      <c r="G428" s="9" t="s">
        <v>107</v>
      </c>
      <c r="H428" s="9" t="s">
        <v>1626</v>
      </c>
      <c r="I428" s="9" t="s">
        <v>208</v>
      </c>
      <c r="J428" s="9" t="str">
        <f t="shared" si="21"/>
        <v>西江镇西坑村购置农业产业加工车间购置西江镇农业产业加工车间120㎡。30</v>
      </c>
      <c r="K428" s="9" t="s">
        <v>1487</v>
      </c>
      <c r="L428" s="9" t="s">
        <v>172</v>
      </c>
      <c r="M428" s="9" t="s">
        <v>25</v>
      </c>
      <c r="N428" s="9" t="s">
        <v>160</v>
      </c>
      <c r="O428" s="9">
        <v>8880</v>
      </c>
      <c r="P428" s="9" t="s">
        <v>161</v>
      </c>
      <c r="Q428" s="9" t="s">
        <v>289</v>
      </c>
      <c r="R428" s="9">
        <f t="shared" si="23"/>
        <v>120</v>
      </c>
      <c r="S428" s="9" t="s">
        <v>27</v>
      </c>
      <c r="T428" s="9" t="s">
        <v>86</v>
      </c>
      <c r="U428" s="9" t="s">
        <v>28</v>
      </c>
      <c r="V428" s="9">
        <v>30</v>
      </c>
      <c r="W428" s="9">
        <v>30</v>
      </c>
      <c r="X428" s="9"/>
      <c r="Y428" s="9" t="s">
        <v>1488</v>
      </c>
      <c r="Z428" s="38" t="str">
        <f t="shared" si="22"/>
        <v>购置西江镇农业产业加工车间120㎡。</v>
      </c>
      <c r="AA428" s="34">
        <v>9</v>
      </c>
      <c r="AB428" s="34">
        <v>41</v>
      </c>
      <c r="AC428" s="38" t="s">
        <v>164</v>
      </c>
      <c r="AD428" s="9" t="s">
        <v>29</v>
      </c>
      <c r="AE428" s="9" t="s">
        <v>1627</v>
      </c>
      <c r="AF428" s="9" t="s">
        <v>1627</v>
      </c>
      <c r="AG428" s="9"/>
    </row>
    <row r="429" s="23" customFormat="1" ht="121.8" spans="1:33">
      <c r="A429" s="29">
        <f>SUBTOTAL(103,$B$6:$B429)*1</f>
        <v>424</v>
      </c>
      <c r="B429" s="29" t="s">
        <v>153</v>
      </c>
      <c r="C429" s="9" t="s">
        <v>1477</v>
      </c>
      <c r="D429" s="9" t="s">
        <v>155</v>
      </c>
      <c r="E429" s="9" t="s">
        <v>156</v>
      </c>
      <c r="F429" s="9" t="s">
        <v>157</v>
      </c>
      <c r="G429" s="9" t="s">
        <v>108</v>
      </c>
      <c r="H429" s="9" t="s">
        <v>354</v>
      </c>
      <c r="I429" s="9" t="s">
        <v>208</v>
      </c>
      <c r="J429" s="9" t="str">
        <f t="shared" si="21"/>
        <v>小密乡半迳村购置农业产业加工车间购置西江镇农业产业加工车间120㎡。30</v>
      </c>
      <c r="K429" s="9" t="s">
        <v>1487</v>
      </c>
      <c r="L429" s="9" t="s">
        <v>172</v>
      </c>
      <c r="M429" s="9" t="s">
        <v>25</v>
      </c>
      <c r="N429" s="9" t="s">
        <v>160</v>
      </c>
      <c r="O429" s="9">
        <v>8880</v>
      </c>
      <c r="P429" s="9" t="s">
        <v>161</v>
      </c>
      <c r="Q429" s="9" t="s">
        <v>289</v>
      </c>
      <c r="R429" s="9">
        <f t="shared" si="23"/>
        <v>120</v>
      </c>
      <c r="S429" s="9" t="s">
        <v>27</v>
      </c>
      <c r="T429" s="9" t="s">
        <v>86</v>
      </c>
      <c r="U429" s="9" t="s">
        <v>28</v>
      </c>
      <c r="V429" s="9">
        <v>30</v>
      </c>
      <c r="W429" s="9">
        <v>30</v>
      </c>
      <c r="X429" s="9"/>
      <c r="Y429" s="9" t="s">
        <v>1488</v>
      </c>
      <c r="Z429" s="38" t="str">
        <f t="shared" si="22"/>
        <v>购置西江镇农业产业加工车间120㎡。</v>
      </c>
      <c r="AA429" s="34">
        <v>9</v>
      </c>
      <c r="AB429" s="34">
        <v>41</v>
      </c>
      <c r="AC429" s="38" t="s">
        <v>164</v>
      </c>
      <c r="AD429" s="9" t="s">
        <v>29</v>
      </c>
      <c r="AE429" s="9" t="s">
        <v>357</v>
      </c>
      <c r="AF429" s="9" t="s">
        <v>357</v>
      </c>
      <c r="AG429" s="9"/>
    </row>
    <row r="430" s="23" customFormat="1" ht="121.8" spans="1:33">
      <c r="A430" s="29">
        <f>SUBTOTAL(103,$B$6:$B430)*1</f>
        <v>425</v>
      </c>
      <c r="B430" s="29" t="s">
        <v>153</v>
      </c>
      <c r="C430" s="9" t="s">
        <v>1477</v>
      </c>
      <c r="D430" s="9" t="s">
        <v>155</v>
      </c>
      <c r="E430" s="9" t="s">
        <v>185</v>
      </c>
      <c r="F430" s="9" t="s">
        <v>157</v>
      </c>
      <c r="G430" s="9" t="s">
        <v>108</v>
      </c>
      <c r="H430" s="9" t="s">
        <v>354</v>
      </c>
      <c r="I430" s="9" t="s">
        <v>208</v>
      </c>
      <c r="J430" s="9" t="str">
        <f t="shared" si="21"/>
        <v>小密乡半迳村购置农业产业加工车间购置西江镇农业产业加工车间160㎡。40</v>
      </c>
      <c r="K430" s="9" t="s">
        <v>1489</v>
      </c>
      <c r="L430" s="4" t="s">
        <v>172</v>
      </c>
      <c r="M430" s="4" t="s">
        <v>25</v>
      </c>
      <c r="N430" s="4" t="s">
        <v>160</v>
      </c>
      <c r="O430" s="4">
        <v>8880</v>
      </c>
      <c r="P430" s="9" t="s">
        <v>161</v>
      </c>
      <c r="Q430" s="9" t="s">
        <v>289</v>
      </c>
      <c r="R430" s="9">
        <f t="shared" si="23"/>
        <v>160</v>
      </c>
      <c r="S430" s="9" t="s">
        <v>27</v>
      </c>
      <c r="T430" s="9" t="s">
        <v>86</v>
      </c>
      <c r="U430" s="9" t="s">
        <v>28</v>
      </c>
      <c r="V430" s="9">
        <v>40</v>
      </c>
      <c r="W430" s="9">
        <v>40</v>
      </c>
      <c r="X430" s="9"/>
      <c r="Y430" s="9" t="s">
        <v>1490</v>
      </c>
      <c r="Z430" s="38" t="str">
        <f t="shared" si="22"/>
        <v>购置西江镇农业产业加工车间160㎡。</v>
      </c>
      <c r="AA430" s="34">
        <v>12</v>
      </c>
      <c r="AB430" s="34">
        <v>54</v>
      </c>
      <c r="AC430" s="38" t="s">
        <v>164</v>
      </c>
      <c r="AD430" s="9" t="s">
        <v>29</v>
      </c>
      <c r="AE430" s="9" t="str">
        <f>G430&amp;"人民政府"</f>
        <v>小密乡人民政府</v>
      </c>
      <c r="AF430" s="9" t="str">
        <f t="shared" ref="AF430:AF432" si="25">H430&amp;"民委员会"</f>
        <v>半迳村民委员会</v>
      </c>
      <c r="AG430" s="9"/>
    </row>
    <row r="431" s="23" customFormat="1" ht="121.8" spans="1:33">
      <c r="A431" s="29">
        <f>SUBTOTAL(103,$B$6:$B431)*1</f>
        <v>426</v>
      </c>
      <c r="B431" s="29" t="s">
        <v>153</v>
      </c>
      <c r="C431" s="9" t="s">
        <v>1477</v>
      </c>
      <c r="D431" s="9" t="s">
        <v>155</v>
      </c>
      <c r="E431" s="9" t="s">
        <v>156</v>
      </c>
      <c r="F431" s="9" t="s">
        <v>157</v>
      </c>
      <c r="G431" s="9" t="s">
        <v>108</v>
      </c>
      <c r="H431" s="9" t="s">
        <v>845</v>
      </c>
      <c r="I431" s="9" t="s">
        <v>208</v>
      </c>
      <c r="J431" s="9" t="str">
        <f t="shared" si="21"/>
        <v>小密乡莲塘村购置农业产业加工车间购置西江镇农业产业加工车间185.6㎡。46.4</v>
      </c>
      <c r="K431" s="9" t="s">
        <v>1516</v>
      </c>
      <c r="L431" s="9" t="s">
        <v>172</v>
      </c>
      <c r="M431" s="9" t="s">
        <v>25</v>
      </c>
      <c r="N431" s="9" t="s">
        <v>160</v>
      </c>
      <c r="O431" s="9">
        <v>8880</v>
      </c>
      <c r="P431" s="9" t="s">
        <v>161</v>
      </c>
      <c r="Q431" s="9" t="s">
        <v>289</v>
      </c>
      <c r="R431" s="9">
        <f t="shared" si="23"/>
        <v>185.6</v>
      </c>
      <c r="S431" s="9" t="s">
        <v>27</v>
      </c>
      <c r="T431" s="9" t="s">
        <v>86</v>
      </c>
      <c r="U431" s="9" t="s">
        <v>28</v>
      </c>
      <c r="V431" s="9">
        <v>46.4</v>
      </c>
      <c r="W431" s="9">
        <v>46.4</v>
      </c>
      <c r="X431" s="9"/>
      <c r="Y431" s="9" t="s">
        <v>1517</v>
      </c>
      <c r="Z431" s="38" t="str">
        <f t="shared" si="22"/>
        <v>购置西江镇农业产业加工车间185.6㎡。</v>
      </c>
      <c r="AA431" s="34">
        <v>14</v>
      </c>
      <c r="AB431" s="34">
        <v>232</v>
      </c>
      <c r="AC431" s="38" t="s">
        <v>164</v>
      </c>
      <c r="AD431" s="9" t="s">
        <v>29</v>
      </c>
      <c r="AE431" s="9" t="s">
        <v>848</v>
      </c>
      <c r="AF431" s="9" t="str">
        <f t="shared" si="25"/>
        <v>莲塘村民委员会</v>
      </c>
      <c r="AG431" s="9"/>
    </row>
    <row r="432" s="23" customFormat="1" ht="121.8" spans="1:33">
      <c r="A432" s="29">
        <f>SUBTOTAL(103,$B$6:$B432)*1</f>
        <v>427</v>
      </c>
      <c r="B432" s="29" t="s">
        <v>153</v>
      </c>
      <c r="C432" s="9" t="s">
        <v>1477</v>
      </c>
      <c r="D432" s="9" t="s">
        <v>155</v>
      </c>
      <c r="E432" s="9" t="s">
        <v>156</v>
      </c>
      <c r="F432" s="9" t="s">
        <v>157</v>
      </c>
      <c r="G432" s="9" t="s">
        <v>108</v>
      </c>
      <c r="H432" s="9" t="s">
        <v>869</v>
      </c>
      <c r="I432" s="9" t="s">
        <v>274</v>
      </c>
      <c r="J432" s="9" t="str">
        <f t="shared" si="21"/>
        <v>小密乡杉背村购置农业产业加工车间购置西江镇农业产业加工车间132㎡。33</v>
      </c>
      <c r="K432" s="9" t="s">
        <v>1478</v>
      </c>
      <c r="L432" s="9" t="s">
        <v>168</v>
      </c>
      <c r="M432" s="9" t="s">
        <v>73</v>
      </c>
      <c r="N432" s="9" t="s">
        <v>160</v>
      </c>
      <c r="O432" s="9">
        <v>823</v>
      </c>
      <c r="P432" s="9" t="s">
        <v>161</v>
      </c>
      <c r="Q432" s="9" t="s">
        <v>289</v>
      </c>
      <c r="R432" s="9">
        <f t="shared" si="23"/>
        <v>132</v>
      </c>
      <c r="S432" s="9" t="s">
        <v>27</v>
      </c>
      <c r="T432" s="9" t="s">
        <v>86</v>
      </c>
      <c r="U432" s="9" t="s">
        <v>28</v>
      </c>
      <c r="V432" s="9">
        <v>33</v>
      </c>
      <c r="W432" s="9">
        <v>33</v>
      </c>
      <c r="X432" s="9"/>
      <c r="Y432" s="9" t="s">
        <v>1479</v>
      </c>
      <c r="Z432" s="38" t="str">
        <f t="shared" si="22"/>
        <v>购置西江镇农业产业加工车间132㎡。</v>
      </c>
      <c r="AA432" s="34">
        <v>7</v>
      </c>
      <c r="AB432" s="34">
        <v>31</v>
      </c>
      <c r="AC432" s="38" t="s">
        <v>164</v>
      </c>
      <c r="AD432" s="9" t="s">
        <v>29</v>
      </c>
      <c r="AE432" s="9" t="str">
        <f>G432&amp;"人民政府"</f>
        <v>小密乡人民政府</v>
      </c>
      <c r="AF432" s="9" t="str">
        <f t="shared" si="25"/>
        <v>杉背村民委员会</v>
      </c>
      <c r="AG432" s="9"/>
    </row>
    <row r="433" s="23" customFormat="1" ht="121.8" spans="1:33">
      <c r="A433" s="29">
        <f>SUBTOTAL(103,$B$6:$B433)*1</f>
        <v>428</v>
      </c>
      <c r="B433" s="29" t="s">
        <v>153</v>
      </c>
      <c r="C433" s="9" t="s">
        <v>1477</v>
      </c>
      <c r="D433" s="9" t="s">
        <v>155</v>
      </c>
      <c r="E433" s="9" t="s">
        <v>156</v>
      </c>
      <c r="F433" s="9" t="s">
        <v>157</v>
      </c>
      <c r="G433" s="9" t="s">
        <v>108</v>
      </c>
      <c r="H433" s="9" t="s">
        <v>887</v>
      </c>
      <c r="I433" s="9" t="s">
        <v>195</v>
      </c>
      <c r="J433" s="9" t="str">
        <f t="shared" si="21"/>
        <v>小密乡小密村购置农业产业加工车间购置西江镇农业产业加工车间184㎡。46</v>
      </c>
      <c r="K433" s="9" t="s">
        <v>1628</v>
      </c>
      <c r="L433" s="9" t="s">
        <v>168</v>
      </c>
      <c r="M433" s="9" t="s">
        <v>63</v>
      </c>
      <c r="N433" s="9" t="s">
        <v>160</v>
      </c>
      <c r="O433" s="9">
        <v>8082</v>
      </c>
      <c r="P433" s="9" t="s">
        <v>161</v>
      </c>
      <c r="Q433" s="9" t="s">
        <v>289</v>
      </c>
      <c r="R433" s="9">
        <f t="shared" si="23"/>
        <v>184</v>
      </c>
      <c r="S433" s="9" t="s">
        <v>27</v>
      </c>
      <c r="T433" s="9" t="s">
        <v>86</v>
      </c>
      <c r="U433" s="9" t="s">
        <v>28</v>
      </c>
      <c r="V433" s="9">
        <v>46</v>
      </c>
      <c r="W433" s="9">
        <v>46</v>
      </c>
      <c r="X433" s="9"/>
      <c r="Y433" s="9" t="s">
        <v>1601</v>
      </c>
      <c r="Z433" s="38" t="str">
        <f t="shared" si="22"/>
        <v>购置西江镇农业产业加工车间184㎡。</v>
      </c>
      <c r="AA433" s="34">
        <v>14</v>
      </c>
      <c r="AB433" s="34">
        <v>63</v>
      </c>
      <c r="AC433" s="38" t="s">
        <v>164</v>
      </c>
      <c r="AD433" s="9" t="s">
        <v>29</v>
      </c>
      <c r="AE433" s="9" t="s">
        <v>890</v>
      </c>
      <c r="AF433" s="9" t="s">
        <v>890</v>
      </c>
      <c r="AG433" s="9"/>
    </row>
    <row r="434" s="23" customFormat="1" ht="121.8" spans="1:33">
      <c r="A434" s="29">
        <f>SUBTOTAL(103,$B$6:$B434)*1</f>
        <v>429</v>
      </c>
      <c r="B434" s="29" t="s">
        <v>153</v>
      </c>
      <c r="C434" s="9" t="s">
        <v>1477</v>
      </c>
      <c r="D434" s="9" t="s">
        <v>155</v>
      </c>
      <c r="E434" s="9" t="s">
        <v>156</v>
      </c>
      <c r="F434" s="9" t="s">
        <v>157</v>
      </c>
      <c r="G434" s="9" t="s">
        <v>109</v>
      </c>
      <c r="H434" s="9" t="s">
        <v>1629</v>
      </c>
      <c r="I434" s="9"/>
      <c r="J434" s="9" t="str">
        <f t="shared" si="21"/>
        <v>晓龙乡桂林圩安置点购置农业产业加工车间购置西江镇农业产业加工车间141.52㎡。35.38</v>
      </c>
      <c r="K434" s="9" t="s">
        <v>1534</v>
      </c>
      <c r="L434" s="4" t="s">
        <v>168</v>
      </c>
      <c r="M434" s="4" t="s">
        <v>63</v>
      </c>
      <c r="N434" s="4" t="s">
        <v>160</v>
      </c>
      <c r="O434" s="4">
        <v>8082</v>
      </c>
      <c r="P434" s="9" t="s">
        <v>161</v>
      </c>
      <c r="Q434" s="9" t="s">
        <v>289</v>
      </c>
      <c r="R434" s="9">
        <f t="shared" si="23"/>
        <v>141.52</v>
      </c>
      <c r="S434" s="9" t="s">
        <v>27</v>
      </c>
      <c r="T434" s="9" t="s">
        <v>86</v>
      </c>
      <c r="U434" s="9" t="s">
        <v>28</v>
      </c>
      <c r="V434" s="9">
        <v>35.38</v>
      </c>
      <c r="W434" s="9">
        <v>35.38</v>
      </c>
      <c r="X434" s="9"/>
      <c r="Y434" s="9" t="s">
        <v>1630</v>
      </c>
      <c r="Z434" s="38" t="str">
        <f t="shared" si="22"/>
        <v>购置西江镇农业产业加工车间141.52㎡。</v>
      </c>
      <c r="AA434" s="34">
        <v>10</v>
      </c>
      <c r="AB434" s="34">
        <v>45</v>
      </c>
      <c r="AC434" s="38" t="s">
        <v>164</v>
      </c>
      <c r="AD434" s="9" t="s">
        <v>29</v>
      </c>
      <c r="AE434" s="9" t="s">
        <v>915</v>
      </c>
      <c r="AF434" s="9" t="s">
        <v>925</v>
      </c>
      <c r="AG434" s="9"/>
    </row>
    <row r="435" s="23" customFormat="1" ht="121.8" spans="1:33">
      <c r="A435" s="29">
        <f>SUBTOTAL(103,$B$6:$B435)*1</f>
        <v>430</v>
      </c>
      <c r="B435" s="29" t="s">
        <v>153</v>
      </c>
      <c r="C435" s="9" t="s">
        <v>1477</v>
      </c>
      <c r="D435" s="9" t="s">
        <v>155</v>
      </c>
      <c r="E435" s="9" t="s">
        <v>156</v>
      </c>
      <c r="F435" s="9" t="s">
        <v>157</v>
      </c>
      <c r="G435" s="9" t="s">
        <v>109</v>
      </c>
      <c r="H435" s="9" t="s">
        <v>937</v>
      </c>
      <c r="I435" s="9" t="s">
        <v>195</v>
      </c>
      <c r="J435" s="9" t="str">
        <f t="shared" si="21"/>
        <v>晓龙乡老屋下村购置农业产业加工车间购置西江镇农业产业加工车间140㎡。35</v>
      </c>
      <c r="K435" s="9" t="s">
        <v>1631</v>
      </c>
      <c r="L435" s="9" t="s">
        <v>172</v>
      </c>
      <c r="M435" s="9" t="s">
        <v>25</v>
      </c>
      <c r="N435" s="9" t="s">
        <v>160</v>
      </c>
      <c r="O435" s="9">
        <v>8880</v>
      </c>
      <c r="P435" s="9" t="s">
        <v>161</v>
      </c>
      <c r="Q435" s="9" t="s">
        <v>289</v>
      </c>
      <c r="R435" s="9">
        <f t="shared" si="23"/>
        <v>140</v>
      </c>
      <c r="S435" s="9" t="s">
        <v>27</v>
      </c>
      <c r="T435" s="9" t="s">
        <v>86</v>
      </c>
      <c r="U435" s="9" t="s">
        <v>28</v>
      </c>
      <c r="V435" s="9">
        <v>35</v>
      </c>
      <c r="W435" s="9">
        <v>35</v>
      </c>
      <c r="X435" s="9"/>
      <c r="Y435" s="9" t="s">
        <v>1632</v>
      </c>
      <c r="Z435" s="38" t="str">
        <f t="shared" si="22"/>
        <v>购置西江镇农业产业加工车间140㎡。</v>
      </c>
      <c r="AA435" s="34">
        <v>11</v>
      </c>
      <c r="AB435" s="34">
        <v>50</v>
      </c>
      <c r="AC435" s="38" t="s">
        <v>164</v>
      </c>
      <c r="AD435" s="9" t="s">
        <v>29</v>
      </c>
      <c r="AE435" s="9" t="s">
        <v>940</v>
      </c>
      <c r="AF435" s="9" t="s">
        <v>940</v>
      </c>
      <c r="AG435" s="9"/>
    </row>
    <row r="436" s="23" customFormat="1" ht="121.8" spans="1:33">
      <c r="A436" s="29">
        <f>SUBTOTAL(103,$B$6:$B436)*1</f>
        <v>431</v>
      </c>
      <c r="B436" s="29" t="s">
        <v>153</v>
      </c>
      <c r="C436" s="9" t="s">
        <v>1477</v>
      </c>
      <c r="D436" s="9" t="s">
        <v>155</v>
      </c>
      <c r="E436" s="9" t="s">
        <v>156</v>
      </c>
      <c r="F436" s="9" t="s">
        <v>157</v>
      </c>
      <c r="G436" s="9" t="s">
        <v>109</v>
      </c>
      <c r="H436" s="9" t="s">
        <v>948</v>
      </c>
      <c r="I436" s="9" t="s">
        <v>274</v>
      </c>
      <c r="J436" s="9" t="str">
        <f t="shared" si="21"/>
        <v>晓龙乡上保村购置农业产业加工车间购置西江镇农业产业加工车间52㎡。13</v>
      </c>
      <c r="K436" s="9" t="s">
        <v>1607</v>
      </c>
      <c r="L436" s="9" t="s">
        <v>172</v>
      </c>
      <c r="M436" s="9" t="s">
        <v>25</v>
      </c>
      <c r="N436" s="9" t="s">
        <v>160</v>
      </c>
      <c r="O436" s="9">
        <v>8880</v>
      </c>
      <c r="P436" s="9" t="s">
        <v>161</v>
      </c>
      <c r="Q436" s="9" t="s">
        <v>289</v>
      </c>
      <c r="R436" s="9">
        <f t="shared" si="23"/>
        <v>52</v>
      </c>
      <c r="S436" s="9" t="s">
        <v>27</v>
      </c>
      <c r="T436" s="9" t="s">
        <v>86</v>
      </c>
      <c r="U436" s="9" t="s">
        <v>28</v>
      </c>
      <c r="V436" s="9">
        <v>13</v>
      </c>
      <c r="W436" s="9">
        <v>13</v>
      </c>
      <c r="X436" s="9"/>
      <c r="Y436" s="9" t="s">
        <v>1608</v>
      </c>
      <c r="Z436" s="38" t="str">
        <f t="shared" si="22"/>
        <v>购置西江镇农业产业加工车间52㎡。</v>
      </c>
      <c r="AA436" s="34">
        <v>4</v>
      </c>
      <c r="AB436" s="34">
        <v>18</v>
      </c>
      <c r="AC436" s="38" t="s">
        <v>164</v>
      </c>
      <c r="AD436" s="9" t="s">
        <v>29</v>
      </c>
      <c r="AE436" s="9" t="s">
        <v>1633</v>
      </c>
      <c r="AF436" s="9" t="s">
        <v>1633</v>
      </c>
      <c r="AG436" s="9"/>
    </row>
    <row r="437" s="23" customFormat="1" ht="121.8" spans="1:33">
      <c r="A437" s="29">
        <f>SUBTOTAL(103,$B$6:$B437)*1</f>
        <v>432</v>
      </c>
      <c r="B437" s="29" t="s">
        <v>153</v>
      </c>
      <c r="C437" s="9" t="s">
        <v>1477</v>
      </c>
      <c r="D437" s="9" t="s">
        <v>155</v>
      </c>
      <c r="E437" s="9" t="s">
        <v>185</v>
      </c>
      <c r="F437" s="9" t="s">
        <v>157</v>
      </c>
      <c r="G437" s="9" t="s">
        <v>109</v>
      </c>
      <c r="H437" s="9" t="s">
        <v>948</v>
      </c>
      <c r="I437" s="9" t="s">
        <v>274</v>
      </c>
      <c r="J437" s="9" t="str">
        <f t="shared" si="21"/>
        <v>晓龙乡上保村购置农业产业加工车间购置西江镇农业产业加工车间160㎡。40</v>
      </c>
      <c r="K437" s="9" t="s">
        <v>1489</v>
      </c>
      <c r="L437" s="4" t="s">
        <v>172</v>
      </c>
      <c r="M437" s="4" t="s">
        <v>25</v>
      </c>
      <c r="N437" s="4" t="s">
        <v>160</v>
      </c>
      <c r="O437" s="4">
        <v>8880</v>
      </c>
      <c r="P437" s="9" t="s">
        <v>161</v>
      </c>
      <c r="Q437" s="9" t="s">
        <v>289</v>
      </c>
      <c r="R437" s="9">
        <f t="shared" si="23"/>
        <v>160</v>
      </c>
      <c r="S437" s="9" t="s">
        <v>27</v>
      </c>
      <c r="T437" s="9" t="s">
        <v>86</v>
      </c>
      <c r="U437" s="9" t="s">
        <v>28</v>
      </c>
      <c r="V437" s="9">
        <v>40</v>
      </c>
      <c r="W437" s="9">
        <v>40</v>
      </c>
      <c r="X437" s="9"/>
      <c r="Y437" s="9" t="s">
        <v>1490</v>
      </c>
      <c r="Z437" s="38" t="str">
        <f t="shared" si="22"/>
        <v>购置西江镇农业产业加工车间160㎡。</v>
      </c>
      <c r="AA437" s="34">
        <v>12</v>
      </c>
      <c r="AB437" s="34">
        <v>54</v>
      </c>
      <c r="AC437" s="38" t="s">
        <v>164</v>
      </c>
      <c r="AD437" s="9" t="s">
        <v>29</v>
      </c>
      <c r="AE437" s="9" t="str">
        <f t="shared" ref="AE437:AE443" si="26">G437&amp;"人民政府"</f>
        <v>晓龙乡人民政府</v>
      </c>
      <c r="AF437" s="9" t="str">
        <f t="shared" ref="AF437:AF440" si="27">H437&amp;"民委员会"</f>
        <v>上保村民委员会</v>
      </c>
      <c r="AG437" s="9"/>
    </row>
    <row r="438" s="23" customFormat="1" ht="121.8" spans="1:33">
      <c r="A438" s="29">
        <f>SUBTOTAL(103,$B$6:$B438)*1</f>
        <v>433</v>
      </c>
      <c r="B438" s="29" t="s">
        <v>153</v>
      </c>
      <c r="C438" s="9" t="s">
        <v>1477</v>
      </c>
      <c r="D438" s="9" t="s">
        <v>155</v>
      </c>
      <c r="E438" s="9" t="s">
        <v>156</v>
      </c>
      <c r="F438" s="9" t="s">
        <v>157</v>
      </c>
      <c r="G438" s="9" t="s">
        <v>109</v>
      </c>
      <c r="H438" s="9" t="s">
        <v>1529</v>
      </c>
      <c r="I438" s="9"/>
      <c r="J438" s="9" t="str">
        <f t="shared" si="21"/>
        <v>晓龙乡圩镇安置点购置农业产业加工车间购置西江镇农业产业加工车间141.52㎡。35.38</v>
      </c>
      <c r="K438" s="9" t="s">
        <v>1534</v>
      </c>
      <c r="L438" s="4" t="s">
        <v>168</v>
      </c>
      <c r="M438" s="4" t="s">
        <v>63</v>
      </c>
      <c r="N438" s="4" t="s">
        <v>160</v>
      </c>
      <c r="O438" s="4">
        <v>8082</v>
      </c>
      <c r="P438" s="9" t="s">
        <v>161</v>
      </c>
      <c r="Q438" s="9" t="s">
        <v>289</v>
      </c>
      <c r="R438" s="9">
        <f t="shared" si="23"/>
        <v>141.52</v>
      </c>
      <c r="S438" s="9" t="s">
        <v>27</v>
      </c>
      <c r="T438" s="9" t="s">
        <v>86</v>
      </c>
      <c r="U438" s="9" t="s">
        <v>28</v>
      </c>
      <c r="V438" s="9">
        <v>35.38</v>
      </c>
      <c r="W438" s="9">
        <v>35.38</v>
      </c>
      <c r="X438" s="9"/>
      <c r="Y438" s="9" t="s">
        <v>1634</v>
      </c>
      <c r="Z438" s="38" t="str">
        <f t="shared" si="22"/>
        <v>购置西江镇农业产业加工车间141.52㎡。</v>
      </c>
      <c r="AA438" s="34">
        <v>10</v>
      </c>
      <c r="AB438" s="34">
        <v>45</v>
      </c>
      <c r="AC438" s="38" t="s">
        <v>164</v>
      </c>
      <c r="AD438" s="9" t="s">
        <v>29</v>
      </c>
      <c r="AE438" s="9" t="s">
        <v>915</v>
      </c>
      <c r="AF438" s="9" t="s">
        <v>1635</v>
      </c>
      <c r="AG438" s="9"/>
    </row>
    <row r="439" s="23" customFormat="1" ht="121.8" spans="1:33">
      <c r="A439" s="29">
        <f>SUBTOTAL(103,$B$6:$B439)*1</f>
        <v>434</v>
      </c>
      <c r="B439" s="29" t="s">
        <v>153</v>
      </c>
      <c r="C439" s="9" t="s">
        <v>1477</v>
      </c>
      <c r="D439" s="9" t="s">
        <v>155</v>
      </c>
      <c r="E439" s="9" t="s">
        <v>156</v>
      </c>
      <c r="F439" s="9" t="s">
        <v>157</v>
      </c>
      <c r="G439" s="9" t="s">
        <v>109</v>
      </c>
      <c r="H439" s="9" t="s">
        <v>956</v>
      </c>
      <c r="I439" s="9" t="s">
        <v>246</v>
      </c>
      <c r="J439" s="9" t="str">
        <f t="shared" si="21"/>
        <v>晓龙乡晓龙村购置农业产业加工车间购置西江镇农业产业加工车间185.6㎡。46.4</v>
      </c>
      <c r="K439" s="9" t="s">
        <v>1516</v>
      </c>
      <c r="L439" s="9" t="s">
        <v>168</v>
      </c>
      <c r="M439" s="9" t="s">
        <v>63</v>
      </c>
      <c r="N439" s="9" t="s">
        <v>160</v>
      </c>
      <c r="O439" s="9">
        <v>8082</v>
      </c>
      <c r="P439" s="9" t="s">
        <v>161</v>
      </c>
      <c r="Q439" s="9" t="s">
        <v>289</v>
      </c>
      <c r="R439" s="9">
        <f t="shared" si="23"/>
        <v>185.6</v>
      </c>
      <c r="S439" s="9" t="s">
        <v>27</v>
      </c>
      <c r="T439" s="9" t="s">
        <v>86</v>
      </c>
      <c r="U439" s="9" t="s">
        <v>28</v>
      </c>
      <c r="V439" s="9">
        <v>46.4</v>
      </c>
      <c r="W439" s="9">
        <v>46.4</v>
      </c>
      <c r="X439" s="9"/>
      <c r="Y439" s="9" t="s">
        <v>1517</v>
      </c>
      <c r="Z439" s="38" t="str">
        <f t="shared" si="22"/>
        <v>购置西江镇农业产业加工车间185.6㎡。</v>
      </c>
      <c r="AA439" s="34">
        <v>14</v>
      </c>
      <c r="AB439" s="34">
        <v>968</v>
      </c>
      <c r="AC439" s="38" t="s">
        <v>164</v>
      </c>
      <c r="AD439" s="9" t="s">
        <v>29</v>
      </c>
      <c r="AE439" s="9" t="s">
        <v>915</v>
      </c>
      <c r="AF439" s="9" t="str">
        <f t="shared" si="27"/>
        <v>晓龙村民委员会</v>
      </c>
      <c r="AG439" s="9"/>
    </row>
    <row r="440" s="23" customFormat="1" ht="121.8" spans="1:33">
      <c r="A440" s="29">
        <f>SUBTOTAL(103,$B$6:$B440)*1</f>
        <v>435</v>
      </c>
      <c r="B440" s="29" t="s">
        <v>153</v>
      </c>
      <c r="C440" s="9" t="s">
        <v>1477</v>
      </c>
      <c r="D440" s="9" t="s">
        <v>155</v>
      </c>
      <c r="E440" s="9" t="s">
        <v>185</v>
      </c>
      <c r="F440" s="9" t="s">
        <v>157</v>
      </c>
      <c r="G440" s="9" t="s">
        <v>110</v>
      </c>
      <c r="H440" s="9" t="s">
        <v>969</v>
      </c>
      <c r="I440" s="9" t="s">
        <v>208</v>
      </c>
      <c r="J440" s="9" t="str">
        <f t="shared" si="21"/>
        <v>永隆乡水洲村购置农业产业加工车间购置西江镇农业产业加工车间160㎡。40</v>
      </c>
      <c r="K440" s="9" t="s">
        <v>1489</v>
      </c>
      <c r="L440" s="4" t="s">
        <v>172</v>
      </c>
      <c r="M440" s="4" t="s">
        <v>25</v>
      </c>
      <c r="N440" s="4" t="s">
        <v>160</v>
      </c>
      <c r="O440" s="4">
        <v>8880</v>
      </c>
      <c r="P440" s="9" t="s">
        <v>161</v>
      </c>
      <c r="Q440" s="9" t="s">
        <v>289</v>
      </c>
      <c r="R440" s="9">
        <f t="shared" si="23"/>
        <v>160</v>
      </c>
      <c r="S440" s="9" t="s">
        <v>27</v>
      </c>
      <c r="T440" s="9" t="s">
        <v>86</v>
      </c>
      <c r="U440" s="9" t="s">
        <v>28</v>
      </c>
      <c r="V440" s="9">
        <v>40</v>
      </c>
      <c r="W440" s="9">
        <v>40</v>
      </c>
      <c r="X440" s="9"/>
      <c r="Y440" s="9" t="s">
        <v>1636</v>
      </c>
      <c r="Z440" s="38" t="str">
        <f t="shared" si="22"/>
        <v>购置西江镇农业产业加工车间160㎡。</v>
      </c>
      <c r="AA440" s="34">
        <v>12</v>
      </c>
      <c r="AB440" s="34">
        <v>54</v>
      </c>
      <c r="AC440" s="38" t="s">
        <v>164</v>
      </c>
      <c r="AD440" s="9" t="s">
        <v>29</v>
      </c>
      <c r="AE440" s="9" t="str">
        <f t="shared" si="26"/>
        <v>永隆乡人民政府</v>
      </c>
      <c r="AF440" s="9" t="str">
        <f t="shared" si="27"/>
        <v>水洲村民委员会</v>
      </c>
      <c r="AG440" s="9"/>
    </row>
    <row r="441" s="23" customFormat="1" ht="121.8" spans="1:33">
      <c r="A441" s="29">
        <f>SUBTOTAL(103,$B$6:$B441)*1</f>
        <v>436</v>
      </c>
      <c r="B441" s="29" t="s">
        <v>153</v>
      </c>
      <c r="C441" s="9" t="s">
        <v>1477</v>
      </c>
      <c r="D441" s="9" t="s">
        <v>155</v>
      </c>
      <c r="E441" s="9" t="s">
        <v>156</v>
      </c>
      <c r="F441" s="9" t="s">
        <v>157</v>
      </c>
      <c r="G441" s="9" t="s">
        <v>110</v>
      </c>
      <c r="H441" s="9" t="s">
        <v>1529</v>
      </c>
      <c r="I441" s="9"/>
      <c r="J441" s="9" t="str">
        <f t="shared" si="21"/>
        <v>永隆乡圩镇安置点购置农业产业加工车间购置西江镇农业产业加工车间141.52㎡。35.38</v>
      </c>
      <c r="K441" s="9" t="s">
        <v>1534</v>
      </c>
      <c r="L441" s="4" t="s">
        <v>168</v>
      </c>
      <c r="M441" s="4" t="s">
        <v>63</v>
      </c>
      <c r="N441" s="4" t="s">
        <v>160</v>
      </c>
      <c r="O441" s="4">
        <v>8082</v>
      </c>
      <c r="P441" s="9" t="s">
        <v>161</v>
      </c>
      <c r="Q441" s="9" t="s">
        <v>289</v>
      </c>
      <c r="R441" s="9">
        <f t="shared" si="23"/>
        <v>141.52</v>
      </c>
      <c r="S441" s="9" t="s">
        <v>27</v>
      </c>
      <c r="T441" s="9" t="s">
        <v>86</v>
      </c>
      <c r="U441" s="9" t="s">
        <v>28</v>
      </c>
      <c r="V441" s="9">
        <v>35.38</v>
      </c>
      <c r="W441" s="9">
        <v>35.38</v>
      </c>
      <c r="X441" s="9"/>
      <c r="Y441" s="9" t="s">
        <v>1637</v>
      </c>
      <c r="Z441" s="38" t="str">
        <f t="shared" si="22"/>
        <v>购置西江镇农业产业加工车间141.52㎡。</v>
      </c>
      <c r="AA441" s="34">
        <v>10</v>
      </c>
      <c r="AB441" s="34">
        <v>45</v>
      </c>
      <c r="AC441" s="38" t="s">
        <v>164</v>
      </c>
      <c r="AD441" s="9" t="s">
        <v>29</v>
      </c>
      <c r="AE441" s="9" t="s">
        <v>976</v>
      </c>
      <c r="AF441" s="9" t="s">
        <v>1638</v>
      </c>
      <c r="AG441" s="9"/>
    </row>
    <row r="442" s="23" customFormat="1" ht="121.8" spans="1:33">
      <c r="A442" s="29">
        <f>SUBTOTAL(103,$B$6:$B442)*1</f>
        <v>437</v>
      </c>
      <c r="B442" s="29" t="s">
        <v>153</v>
      </c>
      <c r="C442" s="9" t="s">
        <v>1477</v>
      </c>
      <c r="D442" s="9" t="s">
        <v>155</v>
      </c>
      <c r="E442" s="9" t="s">
        <v>156</v>
      </c>
      <c r="F442" s="9" t="s">
        <v>157</v>
      </c>
      <c r="G442" s="9" t="s">
        <v>110</v>
      </c>
      <c r="H442" s="9" t="s">
        <v>979</v>
      </c>
      <c r="I442" s="9" t="s">
        <v>195</v>
      </c>
      <c r="J442" s="9" t="str">
        <f t="shared" si="21"/>
        <v>永隆乡小寨村购置农业产业加工车间购置西江镇农业产业加工车间132㎡。33</v>
      </c>
      <c r="K442" s="9" t="s">
        <v>1478</v>
      </c>
      <c r="L442" s="4" t="s">
        <v>172</v>
      </c>
      <c r="M442" s="4" t="s">
        <v>25</v>
      </c>
      <c r="N442" s="4" t="s">
        <v>160</v>
      </c>
      <c r="O442" s="4">
        <v>8880</v>
      </c>
      <c r="P442" s="9" t="s">
        <v>161</v>
      </c>
      <c r="Q442" s="9" t="s">
        <v>289</v>
      </c>
      <c r="R442" s="9">
        <f t="shared" si="23"/>
        <v>132</v>
      </c>
      <c r="S442" s="9" t="s">
        <v>27</v>
      </c>
      <c r="T442" s="9" t="s">
        <v>86</v>
      </c>
      <c r="U442" s="9" t="s">
        <v>28</v>
      </c>
      <c r="V442" s="9">
        <v>33</v>
      </c>
      <c r="W442" s="9">
        <v>33</v>
      </c>
      <c r="X442" s="9"/>
      <c r="Y442" s="9" t="s">
        <v>1479</v>
      </c>
      <c r="Z442" s="38" t="str">
        <f t="shared" si="22"/>
        <v>购置西江镇农业产业加工车间132㎡。</v>
      </c>
      <c r="AA442" s="34">
        <v>7</v>
      </c>
      <c r="AB442" s="34">
        <v>31</v>
      </c>
      <c r="AC442" s="38" t="s">
        <v>164</v>
      </c>
      <c r="AD442" s="9" t="s">
        <v>29</v>
      </c>
      <c r="AE442" s="9" t="str">
        <f t="shared" si="26"/>
        <v>永隆乡人民政府</v>
      </c>
      <c r="AF442" s="9" t="str">
        <f t="shared" ref="AF442:AF447" si="28">H442&amp;"民委员会"</f>
        <v>小寨村民委员会</v>
      </c>
      <c r="AG442" s="9"/>
    </row>
    <row r="443" s="23" customFormat="1" ht="121.8" spans="1:33">
      <c r="A443" s="29">
        <f>SUBTOTAL(103,$B$6:$B443)*1</f>
        <v>438</v>
      </c>
      <c r="B443" s="29" t="s">
        <v>153</v>
      </c>
      <c r="C443" s="9" t="s">
        <v>1477</v>
      </c>
      <c r="D443" s="9" t="s">
        <v>155</v>
      </c>
      <c r="E443" s="9" t="s">
        <v>156</v>
      </c>
      <c r="F443" s="9" t="s">
        <v>157</v>
      </c>
      <c r="G443" s="9" t="s">
        <v>110</v>
      </c>
      <c r="H443" s="9" t="s">
        <v>996</v>
      </c>
      <c r="I443" s="9" t="s">
        <v>195</v>
      </c>
      <c r="J443" s="9" t="str">
        <f t="shared" si="21"/>
        <v>永隆乡益寮村购置农业产业加工车间购置西江镇农业产业加工车间132㎡。33</v>
      </c>
      <c r="K443" s="9" t="s">
        <v>1478</v>
      </c>
      <c r="L443" s="9" t="s">
        <v>168</v>
      </c>
      <c r="M443" s="9" t="s">
        <v>73</v>
      </c>
      <c r="N443" s="9" t="s">
        <v>160</v>
      </c>
      <c r="O443" s="9">
        <v>823</v>
      </c>
      <c r="P443" s="9" t="s">
        <v>161</v>
      </c>
      <c r="Q443" s="9" t="s">
        <v>289</v>
      </c>
      <c r="R443" s="9">
        <f t="shared" si="23"/>
        <v>132</v>
      </c>
      <c r="S443" s="9" t="s">
        <v>27</v>
      </c>
      <c r="T443" s="9" t="s">
        <v>86</v>
      </c>
      <c r="U443" s="9" t="s">
        <v>28</v>
      </c>
      <c r="V443" s="9">
        <v>33</v>
      </c>
      <c r="W443" s="9">
        <v>33</v>
      </c>
      <c r="X443" s="9"/>
      <c r="Y443" s="9" t="s">
        <v>1479</v>
      </c>
      <c r="Z443" s="38" t="str">
        <f t="shared" si="22"/>
        <v>购置西江镇农业产业加工车间132㎡。</v>
      </c>
      <c r="AA443" s="34">
        <v>7</v>
      </c>
      <c r="AB443" s="34">
        <v>31</v>
      </c>
      <c r="AC443" s="38" t="s">
        <v>164</v>
      </c>
      <c r="AD443" s="9" t="s">
        <v>29</v>
      </c>
      <c r="AE443" s="9" t="str">
        <f t="shared" si="26"/>
        <v>永隆乡人民政府</v>
      </c>
      <c r="AF443" s="9" t="str">
        <f t="shared" si="28"/>
        <v>益寮村民委员会</v>
      </c>
      <c r="AG443" s="9"/>
    </row>
    <row r="444" s="23" customFormat="1" ht="121.8" spans="1:33">
      <c r="A444" s="29">
        <f>SUBTOTAL(103,$B$6:$B444)*1</f>
        <v>439</v>
      </c>
      <c r="B444" s="29" t="s">
        <v>153</v>
      </c>
      <c r="C444" s="9" t="s">
        <v>1477</v>
      </c>
      <c r="D444" s="9" t="s">
        <v>155</v>
      </c>
      <c r="E444" s="9" t="s">
        <v>156</v>
      </c>
      <c r="F444" s="9" t="s">
        <v>157</v>
      </c>
      <c r="G444" s="9" t="s">
        <v>110</v>
      </c>
      <c r="H444" s="9" t="s">
        <v>1004</v>
      </c>
      <c r="I444" s="9" t="s">
        <v>246</v>
      </c>
      <c r="J444" s="9" t="str">
        <f t="shared" si="21"/>
        <v>永隆乡永联村购置农业产业加工车间购置西江镇农业产业加工车间20㎡。5</v>
      </c>
      <c r="K444" s="9" t="s">
        <v>1622</v>
      </c>
      <c r="L444" s="9" t="s">
        <v>172</v>
      </c>
      <c r="M444" s="9" t="s">
        <v>288</v>
      </c>
      <c r="N444" s="9" t="s">
        <v>160</v>
      </c>
      <c r="O444" s="9">
        <v>433</v>
      </c>
      <c r="P444" s="9" t="s">
        <v>161</v>
      </c>
      <c r="Q444" s="9" t="s">
        <v>289</v>
      </c>
      <c r="R444" s="9">
        <f t="shared" si="23"/>
        <v>20</v>
      </c>
      <c r="S444" s="9" t="s">
        <v>27</v>
      </c>
      <c r="T444" s="9" t="s">
        <v>86</v>
      </c>
      <c r="U444" s="9" t="s">
        <v>28</v>
      </c>
      <c r="V444" s="9">
        <v>5</v>
      </c>
      <c r="W444" s="9">
        <v>5</v>
      </c>
      <c r="X444" s="9"/>
      <c r="Y444" s="9" t="s">
        <v>1623</v>
      </c>
      <c r="Z444" s="38" t="str">
        <f t="shared" si="22"/>
        <v>购置西江镇农业产业加工车间20㎡。</v>
      </c>
      <c r="AA444" s="34">
        <v>158</v>
      </c>
      <c r="AB444" s="34">
        <v>711</v>
      </c>
      <c r="AC444" s="38" t="s">
        <v>164</v>
      </c>
      <c r="AD444" s="9" t="s">
        <v>29</v>
      </c>
      <c r="AE444" s="9" t="s">
        <v>976</v>
      </c>
      <c r="AF444" s="9" t="s">
        <v>1007</v>
      </c>
      <c r="AG444" s="9"/>
    </row>
    <row r="445" s="23" customFormat="1" ht="121.8" spans="1:33">
      <c r="A445" s="29">
        <f>SUBTOTAL(103,$B$6:$B445)*1</f>
        <v>440</v>
      </c>
      <c r="B445" s="29" t="s">
        <v>153</v>
      </c>
      <c r="C445" s="9" t="s">
        <v>1477</v>
      </c>
      <c r="D445" s="9" t="s">
        <v>155</v>
      </c>
      <c r="E445" s="9" t="s">
        <v>156</v>
      </c>
      <c r="F445" s="9" t="s">
        <v>157</v>
      </c>
      <c r="G445" s="9" t="s">
        <v>111</v>
      </c>
      <c r="H445" s="9" t="s">
        <v>1033</v>
      </c>
      <c r="I445" s="9" t="s">
        <v>195</v>
      </c>
      <c r="J445" s="9" t="str">
        <f t="shared" si="21"/>
        <v>右水乡梅寨村购置农业产业加工车间购置西江镇农业产业加工车间132㎡。33</v>
      </c>
      <c r="K445" s="9" t="s">
        <v>1478</v>
      </c>
      <c r="L445" s="9" t="s">
        <v>168</v>
      </c>
      <c r="M445" s="9" t="s">
        <v>73</v>
      </c>
      <c r="N445" s="9" t="s">
        <v>160</v>
      </c>
      <c r="O445" s="9">
        <v>823</v>
      </c>
      <c r="P445" s="9" t="s">
        <v>161</v>
      </c>
      <c r="Q445" s="9" t="s">
        <v>289</v>
      </c>
      <c r="R445" s="9">
        <f t="shared" si="23"/>
        <v>132</v>
      </c>
      <c r="S445" s="9" t="s">
        <v>27</v>
      </c>
      <c r="T445" s="9" t="s">
        <v>86</v>
      </c>
      <c r="U445" s="9" t="s">
        <v>28</v>
      </c>
      <c r="V445" s="9">
        <v>33</v>
      </c>
      <c r="W445" s="9">
        <v>33</v>
      </c>
      <c r="X445" s="9"/>
      <c r="Y445" s="9" t="s">
        <v>1479</v>
      </c>
      <c r="Z445" s="38" t="str">
        <f t="shared" si="22"/>
        <v>购置西江镇农业产业加工车间132㎡。</v>
      </c>
      <c r="AA445" s="34">
        <v>7</v>
      </c>
      <c r="AB445" s="34">
        <v>31</v>
      </c>
      <c r="AC445" s="38" t="s">
        <v>164</v>
      </c>
      <c r="AD445" s="9" t="s">
        <v>29</v>
      </c>
      <c r="AE445" s="9" t="str">
        <f>G445&amp;"人民政府"</f>
        <v>右水乡人民政府</v>
      </c>
      <c r="AF445" s="9" t="str">
        <f t="shared" si="28"/>
        <v>梅寨村民委员会</v>
      </c>
      <c r="AG445" s="9"/>
    </row>
    <row r="446" s="23" customFormat="1" ht="104.4" spans="1:33">
      <c r="A446" s="29">
        <f>SUBTOTAL(103,$B$6:$B446)*1</f>
        <v>441</v>
      </c>
      <c r="B446" s="29" t="s">
        <v>153</v>
      </c>
      <c r="C446" s="9" t="s">
        <v>1477</v>
      </c>
      <c r="D446" s="9" t="s">
        <v>176</v>
      </c>
      <c r="E446" s="9" t="s">
        <v>156</v>
      </c>
      <c r="F446" s="9" t="s">
        <v>157</v>
      </c>
      <c r="G446" s="9" t="s">
        <v>111</v>
      </c>
      <c r="H446" s="9" t="s">
        <v>1052</v>
      </c>
      <c r="I446" s="9" t="s">
        <v>208</v>
      </c>
      <c r="J446" s="9" t="str">
        <f t="shared" si="21"/>
        <v>右水乡田丰村购置农业产业加工车间购置西江镇农业产业加工车间120㎡。30</v>
      </c>
      <c r="K446" s="9" t="s">
        <v>1487</v>
      </c>
      <c r="L446" s="9" t="s">
        <v>172</v>
      </c>
      <c r="M446" s="9" t="s">
        <v>25</v>
      </c>
      <c r="N446" s="9" t="s">
        <v>160</v>
      </c>
      <c r="O446" s="9">
        <v>8880</v>
      </c>
      <c r="P446" s="9" t="s">
        <v>161</v>
      </c>
      <c r="Q446" s="9" t="s">
        <v>289</v>
      </c>
      <c r="R446" s="9">
        <f t="shared" si="23"/>
        <v>120</v>
      </c>
      <c r="S446" s="9" t="s">
        <v>27</v>
      </c>
      <c r="T446" s="9" t="s">
        <v>86</v>
      </c>
      <c r="U446" s="9" t="s">
        <v>28</v>
      </c>
      <c r="V446" s="9">
        <v>30</v>
      </c>
      <c r="W446" s="9">
        <v>30</v>
      </c>
      <c r="X446" s="9"/>
      <c r="Y446" s="9" t="s">
        <v>1639</v>
      </c>
      <c r="Z446" s="38" t="str">
        <f t="shared" si="22"/>
        <v>购置西江镇农业产业加工车间120㎡。</v>
      </c>
      <c r="AA446" s="34" t="str">
        <f>MID(Y446,60,2)</f>
        <v>户3</v>
      </c>
      <c r="AB446" s="34">
        <v>12561</v>
      </c>
      <c r="AC446" s="38" t="s">
        <v>164</v>
      </c>
      <c r="AD446" s="9" t="s">
        <v>29</v>
      </c>
      <c r="AE446" s="9" t="s">
        <v>1024</v>
      </c>
      <c r="AF446" s="9" t="str">
        <f t="shared" si="28"/>
        <v>田丰村民委员会</v>
      </c>
      <c r="AG446" s="9"/>
    </row>
    <row r="447" s="23" customFormat="1" ht="104.4" spans="1:33">
      <c r="A447" s="29">
        <f>SUBTOTAL(103,$B$6:$B447)*1</f>
        <v>442</v>
      </c>
      <c r="B447" s="29" t="s">
        <v>153</v>
      </c>
      <c r="C447" s="9" t="s">
        <v>1477</v>
      </c>
      <c r="D447" s="9" t="s">
        <v>155</v>
      </c>
      <c r="E447" s="9" t="s">
        <v>156</v>
      </c>
      <c r="F447" s="9" t="s">
        <v>157</v>
      </c>
      <c r="G447" s="9" t="s">
        <v>111</v>
      </c>
      <c r="H447" s="9" t="s">
        <v>1057</v>
      </c>
      <c r="I447" s="9" t="s">
        <v>195</v>
      </c>
      <c r="J447" s="9" t="str">
        <f t="shared" si="21"/>
        <v>右水乡田高村购置农业产业加工车间购置西江镇农业产业加工车间184㎡。46</v>
      </c>
      <c r="K447" s="9" t="s">
        <v>1628</v>
      </c>
      <c r="L447" s="9" t="s">
        <v>168</v>
      </c>
      <c r="M447" s="9" t="s">
        <v>63</v>
      </c>
      <c r="N447" s="9" t="s">
        <v>160</v>
      </c>
      <c r="O447" s="9">
        <v>8082</v>
      </c>
      <c r="P447" s="9" t="s">
        <v>161</v>
      </c>
      <c r="Q447" s="9" t="s">
        <v>289</v>
      </c>
      <c r="R447" s="9">
        <f t="shared" si="23"/>
        <v>184</v>
      </c>
      <c r="S447" s="9" t="s">
        <v>27</v>
      </c>
      <c r="T447" s="9" t="s">
        <v>86</v>
      </c>
      <c r="U447" s="9" t="s">
        <v>28</v>
      </c>
      <c r="V447" s="9">
        <v>46</v>
      </c>
      <c r="W447" s="9">
        <v>46</v>
      </c>
      <c r="X447" s="9"/>
      <c r="Y447" s="9" t="s">
        <v>1640</v>
      </c>
      <c r="Z447" s="38" t="str">
        <f t="shared" si="22"/>
        <v>购置西江镇农业产业加工车间184㎡。</v>
      </c>
      <c r="AA447" s="34" t="str">
        <f>MID(Y447,60,2)</f>
        <v>14</v>
      </c>
      <c r="AB447" s="34">
        <v>1620</v>
      </c>
      <c r="AC447" s="38" t="s">
        <v>164</v>
      </c>
      <c r="AD447" s="9" t="s">
        <v>29</v>
      </c>
      <c r="AE447" s="9" t="s">
        <v>1024</v>
      </c>
      <c r="AF447" s="9" t="str">
        <f t="shared" si="28"/>
        <v>田高村民委员会</v>
      </c>
      <c r="AG447" s="9"/>
    </row>
    <row r="448" s="23" customFormat="1" ht="121.8" spans="1:33">
      <c r="A448" s="29">
        <f>SUBTOTAL(103,$B$6:$B448)*1</f>
        <v>443</v>
      </c>
      <c r="B448" s="29" t="s">
        <v>153</v>
      </c>
      <c r="C448" s="9" t="s">
        <v>1477</v>
      </c>
      <c r="D448" s="9" t="s">
        <v>155</v>
      </c>
      <c r="E448" s="9" t="s">
        <v>156</v>
      </c>
      <c r="F448" s="9" t="s">
        <v>157</v>
      </c>
      <c r="G448" s="9" t="s">
        <v>111</v>
      </c>
      <c r="H448" s="9" t="s">
        <v>1529</v>
      </c>
      <c r="I448" s="9"/>
      <c r="J448" s="9" t="str">
        <f t="shared" si="21"/>
        <v>右水乡圩镇安置点购置农业产业加工车间购置西江镇农业产业加工车间141.6㎡。35.4</v>
      </c>
      <c r="K448" s="9" t="s">
        <v>1506</v>
      </c>
      <c r="L448" s="4" t="s">
        <v>168</v>
      </c>
      <c r="M448" s="4" t="s">
        <v>63</v>
      </c>
      <c r="N448" s="4" t="s">
        <v>160</v>
      </c>
      <c r="O448" s="4">
        <v>8082</v>
      </c>
      <c r="P448" s="9" t="s">
        <v>161</v>
      </c>
      <c r="Q448" s="9" t="s">
        <v>289</v>
      </c>
      <c r="R448" s="9">
        <f t="shared" si="23"/>
        <v>141.6</v>
      </c>
      <c r="S448" s="9" t="s">
        <v>27</v>
      </c>
      <c r="T448" s="9" t="s">
        <v>86</v>
      </c>
      <c r="U448" s="9" t="s">
        <v>28</v>
      </c>
      <c r="V448" s="9">
        <v>35.4</v>
      </c>
      <c r="W448" s="9">
        <v>35.4</v>
      </c>
      <c r="X448" s="9"/>
      <c r="Y448" s="9" t="s">
        <v>1641</v>
      </c>
      <c r="Z448" s="38" t="str">
        <f t="shared" si="22"/>
        <v>购置西江镇农业产业加工车间141.6㎡。</v>
      </c>
      <c r="AA448" s="34">
        <v>10</v>
      </c>
      <c r="AB448" s="34">
        <v>45</v>
      </c>
      <c r="AC448" s="38" t="s">
        <v>164</v>
      </c>
      <c r="AD448" s="9" t="s">
        <v>29</v>
      </c>
      <c r="AE448" s="9" t="s">
        <v>1024</v>
      </c>
      <c r="AF448" s="9" t="s">
        <v>1642</v>
      </c>
      <c r="AG448" s="9"/>
    </row>
    <row r="449" s="23" customFormat="1" ht="121.8" spans="1:33">
      <c r="A449" s="29">
        <f>SUBTOTAL(103,$B$6:$B449)*1</f>
        <v>444</v>
      </c>
      <c r="B449" s="29" t="s">
        <v>153</v>
      </c>
      <c r="C449" s="9" t="s">
        <v>1477</v>
      </c>
      <c r="D449" s="9" t="s">
        <v>155</v>
      </c>
      <c r="E449" s="9" t="s">
        <v>156</v>
      </c>
      <c r="F449" s="9" t="s">
        <v>157</v>
      </c>
      <c r="G449" s="9" t="s">
        <v>111</v>
      </c>
      <c r="H449" s="9" t="s">
        <v>1077</v>
      </c>
      <c r="I449" s="9" t="s">
        <v>246</v>
      </c>
      <c r="J449" s="9" t="str">
        <f t="shared" si="21"/>
        <v>右水乡围背村购置农业产业加工车间购置西江镇农业产业加工车间20㎡。5</v>
      </c>
      <c r="K449" s="9" t="s">
        <v>1622</v>
      </c>
      <c r="L449" s="9" t="s">
        <v>188</v>
      </c>
      <c r="M449" s="9" t="s">
        <v>77</v>
      </c>
      <c r="N449" s="9" t="s">
        <v>160</v>
      </c>
      <c r="O449" s="9">
        <v>830.33</v>
      </c>
      <c r="P449" s="9" t="s">
        <v>161</v>
      </c>
      <c r="Q449" s="9" t="s">
        <v>289</v>
      </c>
      <c r="R449" s="9">
        <f t="shared" si="23"/>
        <v>20</v>
      </c>
      <c r="S449" s="9" t="s">
        <v>27</v>
      </c>
      <c r="T449" s="9" t="s">
        <v>86</v>
      </c>
      <c r="U449" s="9" t="s">
        <v>28</v>
      </c>
      <c r="V449" s="9">
        <v>5</v>
      </c>
      <c r="W449" s="9">
        <v>5</v>
      </c>
      <c r="X449" s="9"/>
      <c r="Y449" s="9" t="s">
        <v>1623</v>
      </c>
      <c r="Z449" s="38" t="str">
        <f t="shared" si="22"/>
        <v>购置西江镇农业产业加工车间20㎡。</v>
      </c>
      <c r="AA449" s="34">
        <v>158</v>
      </c>
      <c r="AB449" s="34">
        <v>711</v>
      </c>
      <c r="AC449" s="38" t="s">
        <v>164</v>
      </c>
      <c r="AD449" s="9" t="s">
        <v>29</v>
      </c>
      <c r="AE449" s="9" t="s">
        <v>1024</v>
      </c>
      <c r="AF449" s="9" t="s">
        <v>1080</v>
      </c>
      <c r="AG449" s="9"/>
    </row>
    <row r="450" s="23" customFormat="1" ht="121.8" spans="1:33">
      <c r="A450" s="29">
        <f>SUBTOTAL(103,$B$6:$B450)*1</f>
        <v>445</v>
      </c>
      <c r="B450" s="29" t="s">
        <v>153</v>
      </c>
      <c r="C450" s="9" t="s">
        <v>1477</v>
      </c>
      <c r="D450" s="9" t="s">
        <v>155</v>
      </c>
      <c r="E450" s="9" t="s">
        <v>185</v>
      </c>
      <c r="F450" s="9" t="s">
        <v>157</v>
      </c>
      <c r="G450" s="9" t="s">
        <v>111</v>
      </c>
      <c r="H450" s="9" t="s">
        <v>1113</v>
      </c>
      <c r="I450" s="9" t="s">
        <v>195</v>
      </c>
      <c r="J450" s="9" t="str">
        <f t="shared" si="21"/>
        <v>右水乡中坝村购置农业产业加工车间购置西江镇农业产业加工车间160㎡。40</v>
      </c>
      <c r="K450" s="9" t="s">
        <v>1489</v>
      </c>
      <c r="L450" s="4" t="s">
        <v>172</v>
      </c>
      <c r="M450" s="4" t="s">
        <v>25</v>
      </c>
      <c r="N450" s="4" t="s">
        <v>160</v>
      </c>
      <c r="O450" s="4">
        <v>8880</v>
      </c>
      <c r="P450" s="9" t="s">
        <v>161</v>
      </c>
      <c r="Q450" s="9" t="s">
        <v>289</v>
      </c>
      <c r="R450" s="9">
        <f t="shared" si="23"/>
        <v>160</v>
      </c>
      <c r="S450" s="9" t="s">
        <v>27</v>
      </c>
      <c r="T450" s="9" t="s">
        <v>86</v>
      </c>
      <c r="U450" s="9" t="s">
        <v>28</v>
      </c>
      <c r="V450" s="9">
        <v>40</v>
      </c>
      <c r="W450" s="9">
        <v>40</v>
      </c>
      <c r="X450" s="9"/>
      <c r="Y450" s="9" t="s">
        <v>1643</v>
      </c>
      <c r="Z450" s="38" t="str">
        <f t="shared" si="22"/>
        <v>购置西江镇农业产业加工车间160㎡。</v>
      </c>
      <c r="AA450" s="34">
        <v>12</v>
      </c>
      <c r="AB450" s="34">
        <v>54</v>
      </c>
      <c r="AC450" s="38" t="s">
        <v>164</v>
      </c>
      <c r="AD450" s="9" t="s">
        <v>29</v>
      </c>
      <c r="AE450" s="9" t="str">
        <f t="shared" ref="AE450:AE454" si="29">G450&amp;"人民政府"</f>
        <v>右水乡人民政府</v>
      </c>
      <c r="AF450" s="9" t="str">
        <f t="shared" ref="AF450:AF455" si="30">H450&amp;"民委员会"</f>
        <v>中坝村民委员会</v>
      </c>
      <c r="AG450" s="9"/>
    </row>
    <row r="451" s="23" customFormat="1" ht="121.8" spans="1:33">
      <c r="A451" s="29">
        <f>SUBTOTAL(103,$B$6:$B451)*1</f>
        <v>446</v>
      </c>
      <c r="B451" s="29" t="s">
        <v>153</v>
      </c>
      <c r="C451" s="9" t="s">
        <v>1477</v>
      </c>
      <c r="D451" s="9" t="s">
        <v>155</v>
      </c>
      <c r="E451" s="9" t="s">
        <v>156</v>
      </c>
      <c r="F451" s="9" t="s">
        <v>157</v>
      </c>
      <c r="G451" s="9" t="s">
        <v>112</v>
      </c>
      <c r="H451" s="9" t="s">
        <v>1644</v>
      </c>
      <c r="I451" s="9" t="s">
        <v>208</v>
      </c>
      <c r="J451" s="9" t="str">
        <f t="shared" si="21"/>
        <v>站塘乡官村村购置农业产业加工车间购置西江镇农业产业加工车间120㎡。30</v>
      </c>
      <c r="K451" s="9" t="s">
        <v>1487</v>
      </c>
      <c r="L451" s="9" t="s">
        <v>172</v>
      </c>
      <c r="M451" s="9" t="s">
        <v>25</v>
      </c>
      <c r="N451" s="9" t="s">
        <v>160</v>
      </c>
      <c r="O451" s="9">
        <v>8880</v>
      </c>
      <c r="P451" s="9" t="s">
        <v>161</v>
      </c>
      <c r="Q451" s="9" t="s">
        <v>289</v>
      </c>
      <c r="R451" s="9">
        <f t="shared" si="23"/>
        <v>120</v>
      </c>
      <c r="S451" s="9" t="s">
        <v>27</v>
      </c>
      <c r="T451" s="9" t="s">
        <v>86</v>
      </c>
      <c r="U451" s="9" t="s">
        <v>28</v>
      </c>
      <c r="V451" s="9">
        <v>30</v>
      </c>
      <c r="W451" s="9">
        <v>30</v>
      </c>
      <c r="X451" s="9"/>
      <c r="Y451" s="9" t="s">
        <v>1488</v>
      </c>
      <c r="Z451" s="38" t="str">
        <f t="shared" si="22"/>
        <v>购置西江镇农业产业加工车间120㎡。</v>
      </c>
      <c r="AA451" s="34">
        <v>9</v>
      </c>
      <c r="AB451" s="34">
        <v>41</v>
      </c>
      <c r="AC451" s="38" t="s">
        <v>164</v>
      </c>
      <c r="AD451" s="9" t="s">
        <v>29</v>
      </c>
      <c r="AE451" s="9" t="s">
        <v>1645</v>
      </c>
      <c r="AF451" s="9" t="s">
        <v>1645</v>
      </c>
      <c r="AG451" s="9"/>
    </row>
    <row r="452" s="23" customFormat="1" ht="121.8" spans="1:33">
      <c r="A452" s="29">
        <f>SUBTOTAL(103,$B$6:$B452)*1</f>
        <v>447</v>
      </c>
      <c r="B452" s="29" t="s">
        <v>153</v>
      </c>
      <c r="C452" s="9" t="s">
        <v>1477</v>
      </c>
      <c r="D452" s="9" t="s">
        <v>155</v>
      </c>
      <c r="E452" s="9" t="s">
        <v>156</v>
      </c>
      <c r="F452" s="9" t="s">
        <v>157</v>
      </c>
      <c r="G452" s="9" t="s">
        <v>112</v>
      </c>
      <c r="H452" s="9" t="s">
        <v>1646</v>
      </c>
      <c r="I452" s="9" t="s">
        <v>208</v>
      </c>
      <c r="J452" s="9" t="str">
        <f t="shared" si="21"/>
        <v>站塘乡官山村购置农业产业加工车间购置西江镇农业产业加工车间180㎡。45</v>
      </c>
      <c r="K452" s="9" t="s">
        <v>1499</v>
      </c>
      <c r="L452" s="9" t="s">
        <v>172</v>
      </c>
      <c r="M452" s="9" t="s">
        <v>25</v>
      </c>
      <c r="N452" s="9" t="s">
        <v>160</v>
      </c>
      <c r="O452" s="9">
        <v>8880</v>
      </c>
      <c r="P452" s="9" t="s">
        <v>161</v>
      </c>
      <c r="Q452" s="9" t="s">
        <v>289</v>
      </c>
      <c r="R452" s="9">
        <f t="shared" si="23"/>
        <v>180</v>
      </c>
      <c r="S452" s="9" t="s">
        <v>27</v>
      </c>
      <c r="T452" s="9" t="s">
        <v>86</v>
      </c>
      <c r="U452" s="9" t="s">
        <v>28</v>
      </c>
      <c r="V452" s="9">
        <v>45</v>
      </c>
      <c r="W452" s="9">
        <v>45</v>
      </c>
      <c r="X452" s="9"/>
      <c r="Y452" s="9" t="s">
        <v>1500</v>
      </c>
      <c r="Z452" s="38" t="str">
        <f t="shared" si="22"/>
        <v>购置西江镇农业产业加工车间180㎡。</v>
      </c>
      <c r="AA452" s="34">
        <v>14</v>
      </c>
      <c r="AB452" s="34">
        <v>63</v>
      </c>
      <c r="AC452" s="38" t="s">
        <v>164</v>
      </c>
      <c r="AD452" s="9" t="s">
        <v>29</v>
      </c>
      <c r="AE452" s="9" t="s">
        <v>1647</v>
      </c>
      <c r="AF452" s="9" t="s">
        <v>1647</v>
      </c>
      <c r="AG452" s="9"/>
    </row>
    <row r="453" s="23" customFormat="1" ht="121.8" spans="1:33">
      <c r="A453" s="29">
        <f>SUBTOTAL(103,$B$6:$B453)*1</f>
        <v>448</v>
      </c>
      <c r="B453" s="29" t="s">
        <v>153</v>
      </c>
      <c r="C453" s="9" t="s">
        <v>1477</v>
      </c>
      <c r="D453" s="9" t="s">
        <v>155</v>
      </c>
      <c r="E453" s="9" t="s">
        <v>185</v>
      </c>
      <c r="F453" s="9" t="s">
        <v>157</v>
      </c>
      <c r="G453" s="9" t="s">
        <v>112</v>
      </c>
      <c r="H453" s="9" t="s">
        <v>1646</v>
      </c>
      <c r="I453" s="9" t="s">
        <v>208</v>
      </c>
      <c r="J453" s="9" t="str">
        <f t="shared" si="21"/>
        <v>站塘乡官山村购置农业产业加工车间购置西江镇农业产业加工车间160㎡。40</v>
      </c>
      <c r="K453" s="9" t="s">
        <v>1489</v>
      </c>
      <c r="L453" s="4" t="s">
        <v>172</v>
      </c>
      <c r="M453" s="4" t="s">
        <v>25</v>
      </c>
      <c r="N453" s="4" t="s">
        <v>160</v>
      </c>
      <c r="O453" s="4">
        <v>8880</v>
      </c>
      <c r="P453" s="9" t="s">
        <v>161</v>
      </c>
      <c r="Q453" s="9" t="s">
        <v>289</v>
      </c>
      <c r="R453" s="9">
        <f t="shared" si="23"/>
        <v>160</v>
      </c>
      <c r="S453" s="9" t="s">
        <v>27</v>
      </c>
      <c r="T453" s="9" t="s">
        <v>86</v>
      </c>
      <c r="U453" s="9" t="s">
        <v>28</v>
      </c>
      <c r="V453" s="9">
        <v>40</v>
      </c>
      <c r="W453" s="9">
        <v>40</v>
      </c>
      <c r="X453" s="9"/>
      <c r="Y453" s="9" t="s">
        <v>1648</v>
      </c>
      <c r="Z453" s="38" t="str">
        <f t="shared" si="22"/>
        <v>购置西江镇农业产业加工车间160㎡。</v>
      </c>
      <c r="AA453" s="34">
        <v>12</v>
      </c>
      <c r="AB453" s="34">
        <v>54</v>
      </c>
      <c r="AC453" s="38" t="s">
        <v>164</v>
      </c>
      <c r="AD453" s="9" t="s">
        <v>29</v>
      </c>
      <c r="AE453" s="9" t="str">
        <f t="shared" si="29"/>
        <v>站塘乡人民政府</v>
      </c>
      <c r="AF453" s="9" t="str">
        <f t="shared" si="30"/>
        <v>官山村民委员会</v>
      </c>
      <c r="AG453" s="9"/>
    </row>
    <row r="454" s="23" customFormat="1" ht="121.8" spans="1:33">
      <c r="A454" s="29">
        <f>SUBTOTAL(103,$B$6:$B454)*1</f>
        <v>449</v>
      </c>
      <c r="B454" s="29" t="s">
        <v>153</v>
      </c>
      <c r="C454" s="9" t="s">
        <v>1477</v>
      </c>
      <c r="D454" s="9" t="s">
        <v>155</v>
      </c>
      <c r="E454" s="9" t="s">
        <v>156</v>
      </c>
      <c r="F454" s="9" t="s">
        <v>157</v>
      </c>
      <c r="G454" s="9" t="s">
        <v>112</v>
      </c>
      <c r="H454" s="9" t="s">
        <v>1134</v>
      </c>
      <c r="I454" s="9" t="s">
        <v>195</v>
      </c>
      <c r="J454" s="9" t="str">
        <f t="shared" si="21"/>
        <v>站塘乡罗坊村购置农业产业加工车间购置西江镇农业产业加工车间132㎡。33</v>
      </c>
      <c r="K454" s="9" t="s">
        <v>1478</v>
      </c>
      <c r="L454" s="9" t="s">
        <v>168</v>
      </c>
      <c r="M454" s="9" t="s">
        <v>73</v>
      </c>
      <c r="N454" s="9" t="s">
        <v>160</v>
      </c>
      <c r="O454" s="9">
        <v>823</v>
      </c>
      <c r="P454" s="9" t="s">
        <v>161</v>
      </c>
      <c r="Q454" s="9" t="s">
        <v>289</v>
      </c>
      <c r="R454" s="9">
        <f t="shared" si="23"/>
        <v>132</v>
      </c>
      <c r="S454" s="9" t="s">
        <v>27</v>
      </c>
      <c r="T454" s="9" t="s">
        <v>86</v>
      </c>
      <c r="U454" s="9" t="s">
        <v>28</v>
      </c>
      <c r="V454" s="9">
        <v>33</v>
      </c>
      <c r="W454" s="9">
        <v>33</v>
      </c>
      <c r="X454" s="9"/>
      <c r="Y454" s="9" t="s">
        <v>1479</v>
      </c>
      <c r="Z454" s="38" t="str">
        <f t="shared" si="22"/>
        <v>购置西江镇农业产业加工车间132㎡。</v>
      </c>
      <c r="AA454" s="34">
        <v>7</v>
      </c>
      <c r="AB454" s="34">
        <v>31</v>
      </c>
      <c r="AC454" s="38" t="s">
        <v>164</v>
      </c>
      <c r="AD454" s="9" t="s">
        <v>29</v>
      </c>
      <c r="AE454" s="9" t="str">
        <f t="shared" si="29"/>
        <v>站塘乡人民政府</v>
      </c>
      <c r="AF454" s="9" t="str">
        <f t="shared" si="30"/>
        <v>罗坊村民委员会</v>
      </c>
      <c r="AG454" s="9"/>
    </row>
    <row r="455" s="23" customFormat="1" ht="121.8" spans="1:33">
      <c r="A455" s="29">
        <f>SUBTOTAL(103,$B$6:$B455)*1</f>
        <v>450</v>
      </c>
      <c r="B455" s="29" t="s">
        <v>153</v>
      </c>
      <c r="C455" s="9" t="s">
        <v>1477</v>
      </c>
      <c r="D455" s="9" t="s">
        <v>155</v>
      </c>
      <c r="E455" s="9" t="s">
        <v>156</v>
      </c>
      <c r="F455" s="9" t="s">
        <v>157</v>
      </c>
      <c r="G455" s="9" t="s">
        <v>112</v>
      </c>
      <c r="H455" s="9" t="s">
        <v>1134</v>
      </c>
      <c r="I455" s="9" t="s">
        <v>195</v>
      </c>
      <c r="J455" s="9" t="str">
        <f t="shared" ref="J455:J496" si="31">G455&amp;H455&amp;C455&amp;K455&amp;V455</f>
        <v>站塘乡罗坊村购置农业产业加工车间购置西江镇农业产业加工车间299.2㎡。74.8</v>
      </c>
      <c r="K455" s="9" t="s">
        <v>1649</v>
      </c>
      <c r="L455" s="9" t="s">
        <v>168</v>
      </c>
      <c r="M455" s="9" t="s">
        <v>63</v>
      </c>
      <c r="N455" s="9" t="s">
        <v>160</v>
      </c>
      <c r="O455" s="9">
        <v>8082</v>
      </c>
      <c r="P455" s="9" t="s">
        <v>161</v>
      </c>
      <c r="Q455" s="9" t="s">
        <v>289</v>
      </c>
      <c r="R455" s="9">
        <f t="shared" si="23"/>
        <v>299.2</v>
      </c>
      <c r="S455" s="9" t="s">
        <v>27</v>
      </c>
      <c r="T455" s="9" t="s">
        <v>86</v>
      </c>
      <c r="U455" s="9" t="s">
        <v>28</v>
      </c>
      <c r="V455" s="9">
        <v>74.8</v>
      </c>
      <c r="W455" s="9">
        <v>74.8</v>
      </c>
      <c r="X455" s="9"/>
      <c r="Y455" s="9" t="s">
        <v>1650</v>
      </c>
      <c r="Z455" s="38" t="str">
        <f t="shared" si="22"/>
        <v>购置西江镇农业产业加工车间299.2㎡。</v>
      </c>
      <c r="AA455" s="34">
        <v>22</v>
      </c>
      <c r="AB455" s="34">
        <v>478</v>
      </c>
      <c r="AC455" s="38" t="s">
        <v>164</v>
      </c>
      <c r="AD455" s="9" t="s">
        <v>29</v>
      </c>
      <c r="AE455" s="9" t="s">
        <v>1127</v>
      </c>
      <c r="AF455" s="9" t="str">
        <f t="shared" si="30"/>
        <v>罗坊村民委员会</v>
      </c>
      <c r="AG455" s="9"/>
    </row>
    <row r="456" s="23" customFormat="1" ht="121.8" spans="1:33">
      <c r="A456" s="29">
        <f>SUBTOTAL(103,$B$6:$B456)*1</f>
        <v>451</v>
      </c>
      <c r="B456" s="29" t="s">
        <v>153</v>
      </c>
      <c r="C456" s="9" t="s">
        <v>1477</v>
      </c>
      <c r="D456" s="9" t="s">
        <v>155</v>
      </c>
      <c r="E456" s="9" t="s">
        <v>156</v>
      </c>
      <c r="F456" s="9" t="s">
        <v>157</v>
      </c>
      <c r="G456" s="9" t="s">
        <v>112</v>
      </c>
      <c r="H456" s="9" t="s">
        <v>1529</v>
      </c>
      <c r="I456" s="9"/>
      <c r="J456" s="9" t="str">
        <f t="shared" si="31"/>
        <v>站塘乡圩镇安置点购置农业产业加工车间购置西江镇农业产业加工车间141.6㎡。35.4</v>
      </c>
      <c r="K456" s="9" t="s">
        <v>1506</v>
      </c>
      <c r="L456" s="4" t="s">
        <v>168</v>
      </c>
      <c r="M456" s="4" t="s">
        <v>63</v>
      </c>
      <c r="N456" s="4" t="s">
        <v>160</v>
      </c>
      <c r="O456" s="4">
        <v>8082</v>
      </c>
      <c r="P456" s="9" t="s">
        <v>161</v>
      </c>
      <c r="Q456" s="9" t="s">
        <v>289</v>
      </c>
      <c r="R456" s="9">
        <f t="shared" si="23"/>
        <v>141.6</v>
      </c>
      <c r="S456" s="9" t="s">
        <v>27</v>
      </c>
      <c r="T456" s="9" t="s">
        <v>86</v>
      </c>
      <c r="U456" s="9" t="s">
        <v>28</v>
      </c>
      <c r="V456" s="9">
        <v>35.4</v>
      </c>
      <c r="W456" s="9">
        <v>35.4</v>
      </c>
      <c r="X456" s="9"/>
      <c r="Y456" s="9" t="s">
        <v>1651</v>
      </c>
      <c r="Z456" s="38" t="str">
        <f t="shared" si="22"/>
        <v>购置西江镇农业产业加工车间141.6㎡。</v>
      </c>
      <c r="AA456" s="34">
        <v>10</v>
      </c>
      <c r="AB456" s="34">
        <v>45</v>
      </c>
      <c r="AC456" s="38" t="s">
        <v>164</v>
      </c>
      <c r="AD456" s="9" t="s">
        <v>29</v>
      </c>
      <c r="AE456" s="9" t="s">
        <v>1127</v>
      </c>
      <c r="AF456" s="9" t="s">
        <v>1652</v>
      </c>
      <c r="AG456" s="9"/>
    </row>
    <row r="457" s="23" customFormat="1" ht="104.4" spans="1:33">
      <c r="A457" s="29">
        <f>SUBTOTAL(103,$B$6:$B457)*1</f>
        <v>452</v>
      </c>
      <c r="B457" s="29" t="s">
        <v>153</v>
      </c>
      <c r="C457" s="9" t="s">
        <v>1477</v>
      </c>
      <c r="D457" s="9" t="s">
        <v>155</v>
      </c>
      <c r="E457" s="9" t="s">
        <v>156</v>
      </c>
      <c r="F457" s="9" t="s">
        <v>157</v>
      </c>
      <c r="G457" s="9" t="s">
        <v>112</v>
      </c>
      <c r="H457" s="9" t="s">
        <v>1147</v>
      </c>
      <c r="I457" s="9" t="s">
        <v>195</v>
      </c>
      <c r="J457" s="9" t="str">
        <f t="shared" si="31"/>
        <v>站塘乡站塘村购置农业产业加工车间购置西江镇农业产业加工车间132㎡。33</v>
      </c>
      <c r="K457" s="9" t="s">
        <v>1478</v>
      </c>
      <c r="L457" s="9" t="s">
        <v>168</v>
      </c>
      <c r="M457" s="9" t="s">
        <v>63</v>
      </c>
      <c r="N457" s="9" t="s">
        <v>160</v>
      </c>
      <c r="O457" s="9">
        <v>8082</v>
      </c>
      <c r="P457" s="9" t="s">
        <v>161</v>
      </c>
      <c r="Q457" s="9" t="s">
        <v>289</v>
      </c>
      <c r="R457" s="9">
        <f t="shared" si="23"/>
        <v>132</v>
      </c>
      <c r="S457" s="9" t="s">
        <v>27</v>
      </c>
      <c r="T457" s="9" t="s">
        <v>86</v>
      </c>
      <c r="U457" s="9" t="s">
        <v>28</v>
      </c>
      <c r="V457" s="9">
        <v>33</v>
      </c>
      <c r="W457" s="9">
        <v>33</v>
      </c>
      <c r="X457" s="9"/>
      <c r="Y457" s="9" t="s">
        <v>1547</v>
      </c>
      <c r="Z457" s="38" t="str">
        <f t="shared" si="22"/>
        <v>购置西江镇农业产业加工车间132㎡。</v>
      </c>
      <c r="AA457" s="34">
        <v>10</v>
      </c>
      <c r="AB457" s="34">
        <v>45</v>
      </c>
      <c r="AC457" s="38" t="s">
        <v>164</v>
      </c>
      <c r="AD457" s="9" t="s">
        <v>29</v>
      </c>
      <c r="AE457" s="9" t="s">
        <v>1150</v>
      </c>
      <c r="AF457" s="9" t="s">
        <v>1150</v>
      </c>
      <c r="AG457" s="9"/>
    </row>
    <row r="458" s="23" customFormat="1" ht="121.8" spans="1:33">
      <c r="A458" s="29">
        <f>SUBTOTAL(103,$B$6:$B458)*1</f>
        <v>453</v>
      </c>
      <c r="B458" s="29" t="s">
        <v>153</v>
      </c>
      <c r="C458" s="9" t="s">
        <v>1477</v>
      </c>
      <c r="D458" s="9" t="s">
        <v>155</v>
      </c>
      <c r="E458" s="9" t="s">
        <v>156</v>
      </c>
      <c r="F458" s="9" t="s">
        <v>157</v>
      </c>
      <c r="G458" s="9" t="s">
        <v>112</v>
      </c>
      <c r="H458" s="9" t="s">
        <v>1147</v>
      </c>
      <c r="I458" s="9" t="s">
        <v>195</v>
      </c>
      <c r="J458" s="9" t="str">
        <f t="shared" si="31"/>
        <v>站塘乡站塘村购置农业产业加工车间购置西江镇农业产业加工车间120㎡。30</v>
      </c>
      <c r="K458" s="9" t="s">
        <v>1487</v>
      </c>
      <c r="L458" s="9" t="s">
        <v>168</v>
      </c>
      <c r="M458" s="9" t="s">
        <v>62</v>
      </c>
      <c r="N458" s="9" t="s">
        <v>160</v>
      </c>
      <c r="O458" s="9">
        <v>359</v>
      </c>
      <c r="P458" s="9" t="s">
        <v>161</v>
      </c>
      <c r="Q458" s="9" t="s">
        <v>289</v>
      </c>
      <c r="R458" s="9">
        <f t="shared" si="23"/>
        <v>120</v>
      </c>
      <c r="S458" s="9" t="s">
        <v>27</v>
      </c>
      <c r="T458" s="9" t="s">
        <v>86</v>
      </c>
      <c r="U458" s="9" t="s">
        <v>28</v>
      </c>
      <c r="V458" s="9">
        <v>30</v>
      </c>
      <c r="W458" s="9">
        <v>30</v>
      </c>
      <c r="X458" s="9"/>
      <c r="Y458" s="9" t="s">
        <v>1488</v>
      </c>
      <c r="Z458" s="38" t="str">
        <f t="shared" si="22"/>
        <v>购置西江镇农业产业加工车间120㎡。</v>
      </c>
      <c r="AA458" s="34">
        <v>9</v>
      </c>
      <c r="AB458" s="34">
        <v>41</v>
      </c>
      <c r="AC458" s="38" t="s">
        <v>164</v>
      </c>
      <c r="AD458" s="9" t="s">
        <v>29</v>
      </c>
      <c r="AE458" s="9" t="s">
        <v>1150</v>
      </c>
      <c r="AF458" s="9" t="s">
        <v>1150</v>
      </c>
      <c r="AG458" s="9"/>
    </row>
    <row r="459" s="23" customFormat="1" ht="121.8" spans="1:33">
      <c r="A459" s="29">
        <f>SUBTOTAL(103,$B$6:$B459)*1</f>
        <v>454</v>
      </c>
      <c r="B459" s="29" t="s">
        <v>153</v>
      </c>
      <c r="C459" s="9" t="s">
        <v>1477</v>
      </c>
      <c r="D459" s="9" t="s">
        <v>155</v>
      </c>
      <c r="E459" s="9" t="s">
        <v>156</v>
      </c>
      <c r="F459" s="9" t="s">
        <v>157</v>
      </c>
      <c r="G459" s="9" t="s">
        <v>113</v>
      </c>
      <c r="H459" s="9" t="s">
        <v>1653</v>
      </c>
      <c r="I459" s="9" t="s">
        <v>208</v>
      </c>
      <c r="J459" s="9" t="str">
        <f t="shared" si="31"/>
        <v>中村乡小燕村购置农业产业加工车间购置西江镇农业产业加工车间120㎡。30</v>
      </c>
      <c r="K459" s="9" t="s">
        <v>1487</v>
      </c>
      <c r="L459" s="9" t="s">
        <v>172</v>
      </c>
      <c r="M459" s="9" t="s">
        <v>25</v>
      </c>
      <c r="N459" s="9" t="s">
        <v>160</v>
      </c>
      <c r="O459" s="9">
        <v>8880</v>
      </c>
      <c r="P459" s="9" t="s">
        <v>161</v>
      </c>
      <c r="Q459" s="9" t="s">
        <v>289</v>
      </c>
      <c r="R459" s="9">
        <f t="shared" si="23"/>
        <v>120</v>
      </c>
      <c r="S459" s="9" t="s">
        <v>27</v>
      </c>
      <c r="T459" s="9" t="s">
        <v>86</v>
      </c>
      <c r="U459" s="9" t="s">
        <v>28</v>
      </c>
      <c r="V459" s="9">
        <v>30</v>
      </c>
      <c r="W459" s="9">
        <v>30</v>
      </c>
      <c r="X459" s="9"/>
      <c r="Y459" s="9" t="s">
        <v>1488</v>
      </c>
      <c r="Z459" s="38" t="str">
        <f t="shared" ref="Z459:Z496" si="32">K459</f>
        <v>购置西江镇农业产业加工车间120㎡。</v>
      </c>
      <c r="AA459" s="34">
        <v>9</v>
      </c>
      <c r="AB459" s="34">
        <v>41</v>
      </c>
      <c r="AC459" s="38" t="s">
        <v>164</v>
      </c>
      <c r="AD459" s="9" t="s">
        <v>29</v>
      </c>
      <c r="AE459" s="9" t="s">
        <v>1654</v>
      </c>
      <c r="AF459" s="9" t="s">
        <v>1654</v>
      </c>
      <c r="AG459" s="9"/>
    </row>
    <row r="460" s="23" customFormat="1" ht="121.8" spans="1:33">
      <c r="A460" s="29">
        <f>SUBTOTAL(103,$B$6:$B460)*1</f>
        <v>455</v>
      </c>
      <c r="B460" s="29" t="s">
        <v>153</v>
      </c>
      <c r="C460" s="9" t="s">
        <v>1477</v>
      </c>
      <c r="D460" s="9" t="s">
        <v>155</v>
      </c>
      <c r="E460" s="9" t="s">
        <v>185</v>
      </c>
      <c r="F460" s="9" t="s">
        <v>157</v>
      </c>
      <c r="G460" s="9" t="s">
        <v>113</v>
      </c>
      <c r="H460" s="9" t="s">
        <v>1653</v>
      </c>
      <c r="I460" s="9" t="s">
        <v>208</v>
      </c>
      <c r="J460" s="9" t="str">
        <f t="shared" si="31"/>
        <v>中村乡小燕村购置农业产业加工车间购置西江镇农业产业加工车间160㎡。40</v>
      </c>
      <c r="K460" s="9" t="s">
        <v>1489</v>
      </c>
      <c r="L460" s="4" t="s">
        <v>172</v>
      </c>
      <c r="M460" s="4" t="s">
        <v>25</v>
      </c>
      <c r="N460" s="4" t="s">
        <v>160</v>
      </c>
      <c r="O460" s="4">
        <v>8880</v>
      </c>
      <c r="P460" s="9" t="s">
        <v>161</v>
      </c>
      <c r="Q460" s="9" t="s">
        <v>289</v>
      </c>
      <c r="R460" s="9">
        <f t="shared" si="23"/>
        <v>160</v>
      </c>
      <c r="S460" s="9" t="s">
        <v>27</v>
      </c>
      <c r="T460" s="9" t="s">
        <v>86</v>
      </c>
      <c r="U460" s="9" t="s">
        <v>28</v>
      </c>
      <c r="V460" s="9">
        <v>40</v>
      </c>
      <c r="W460" s="9">
        <v>40</v>
      </c>
      <c r="X460" s="9"/>
      <c r="Y460" s="9" t="s">
        <v>1655</v>
      </c>
      <c r="Z460" s="38" t="str">
        <f t="shared" si="32"/>
        <v>购置西江镇农业产业加工车间160㎡。</v>
      </c>
      <c r="AA460" s="34">
        <v>12</v>
      </c>
      <c r="AB460" s="34">
        <v>54</v>
      </c>
      <c r="AC460" s="38" t="s">
        <v>164</v>
      </c>
      <c r="AD460" s="9" t="s">
        <v>29</v>
      </c>
      <c r="AE460" s="9" t="str">
        <f>G460&amp;"人民政府"</f>
        <v>中村乡人民政府</v>
      </c>
      <c r="AF460" s="9" t="str">
        <f t="shared" ref="AF460:AF465" si="33">H460&amp;"民委员会"</f>
        <v>小燕村民委员会</v>
      </c>
      <c r="AG460" s="9"/>
    </row>
    <row r="461" s="23" customFormat="1" ht="121.8" spans="1:33">
      <c r="A461" s="29">
        <f>SUBTOTAL(103,$B$6:$B461)*1</f>
        <v>456</v>
      </c>
      <c r="B461" s="29" t="s">
        <v>153</v>
      </c>
      <c r="C461" s="9" t="s">
        <v>1477</v>
      </c>
      <c r="D461" s="9" t="s">
        <v>155</v>
      </c>
      <c r="E461" s="9" t="s">
        <v>156</v>
      </c>
      <c r="F461" s="9" t="s">
        <v>157</v>
      </c>
      <c r="G461" s="9" t="s">
        <v>113</v>
      </c>
      <c r="H461" s="9" t="s">
        <v>1167</v>
      </c>
      <c r="I461" s="9" t="s">
        <v>208</v>
      </c>
      <c r="J461" s="9" t="str">
        <f t="shared" si="31"/>
        <v>中村乡洋光村购置农业产业加工车间购置西江镇农业产业加工车间120㎡。30</v>
      </c>
      <c r="K461" s="9" t="s">
        <v>1487</v>
      </c>
      <c r="L461" s="9" t="s">
        <v>172</v>
      </c>
      <c r="M461" s="9" t="s">
        <v>25</v>
      </c>
      <c r="N461" s="9" t="s">
        <v>160</v>
      </c>
      <c r="O461" s="9">
        <v>8880</v>
      </c>
      <c r="P461" s="9" t="s">
        <v>161</v>
      </c>
      <c r="Q461" s="9" t="s">
        <v>289</v>
      </c>
      <c r="R461" s="9">
        <f t="shared" si="23"/>
        <v>120</v>
      </c>
      <c r="S461" s="9" t="s">
        <v>27</v>
      </c>
      <c r="T461" s="9" t="s">
        <v>86</v>
      </c>
      <c r="U461" s="9" t="s">
        <v>28</v>
      </c>
      <c r="V461" s="9">
        <v>30</v>
      </c>
      <c r="W461" s="9">
        <v>30</v>
      </c>
      <c r="X461" s="9"/>
      <c r="Y461" s="9" t="s">
        <v>1488</v>
      </c>
      <c r="Z461" s="38" t="str">
        <f t="shared" si="32"/>
        <v>购置西江镇农业产业加工车间120㎡。</v>
      </c>
      <c r="AA461" s="34">
        <v>9</v>
      </c>
      <c r="AB461" s="34">
        <v>41</v>
      </c>
      <c r="AC461" s="38" t="s">
        <v>164</v>
      </c>
      <c r="AD461" s="9" t="s">
        <v>29</v>
      </c>
      <c r="AE461" s="9" t="s">
        <v>1656</v>
      </c>
      <c r="AF461" s="9" t="s">
        <v>1656</v>
      </c>
      <c r="AG461" s="9"/>
    </row>
    <row r="462" s="23" customFormat="1" ht="121.8" spans="1:33">
      <c r="A462" s="29">
        <f>SUBTOTAL(103,$B$6:$B462)*1</f>
        <v>457</v>
      </c>
      <c r="B462" s="29" t="s">
        <v>153</v>
      </c>
      <c r="C462" s="9" t="s">
        <v>1477</v>
      </c>
      <c r="D462" s="9" t="s">
        <v>155</v>
      </c>
      <c r="E462" s="9" t="s">
        <v>156</v>
      </c>
      <c r="F462" s="9" t="s">
        <v>157</v>
      </c>
      <c r="G462" s="9" t="s">
        <v>113</v>
      </c>
      <c r="H462" s="9" t="s">
        <v>1657</v>
      </c>
      <c r="I462" s="9" t="s">
        <v>208</v>
      </c>
      <c r="J462" s="9" t="str">
        <f t="shared" si="31"/>
        <v>中村乡增坑村购置农业产业加工车间购置西江镇农业产业加工车间120㎡。30</v>
      </c>
      <c r="K462" s="9" t="s">
        <v>1487</v>
      </c>
      <c r="L462" s="9" t="s">
        <v>172</v>
      </c>
      <c r="M462" s="9" t="s">
        <v>25</v>
      </c>
      <c r="N462" s="9" t="s">
        <v>160</v>
      </c>
      <c r="O462" s="9">
        <v>8880</v>
      </c>
      <c r="P462" s="9" t="s">
        <v>161</v>
      </c>
      <c r="Q462" s="9" t="s">
        <v>289</v>
      </c>
      <c r="R462" s="9">
        <f t="shared" si="23"/>
        <v>120</v>
      </c>
      <c r="S462" s="9" t="s">
        <v>27</v>
      </c>
      <c r="T462" s="9" t="s">
        <v>86</v>
      </c>
      <c r="U462" s="9" t="s">
        <v>28</v>
      </c>
      <c r="V462" s="9">
        <v>30</v>
      </c>
      <c r="W462" s="9">
        <v>30</v>
      </c>
      <c r="X462" s="9"/>
      <c r="Y462" s="9" t="s">
        <v>1488</v>
      </c>
      <c r="Z462" s="38" t="str">
        <f t="shared" si="32"/>
        <v>购置西江镇农业产业加工车间120㎡。</v>
      </c>
      <c r="AA462" s="34">
        <v>9</v>
      </c>
      <c r="AB462" s="34">
        <v>41</v>
      </c>
      <c r="AC462" s="38" t="s">
        <v>164</v>
      </c>
      <c r="AD462" s="9" t="s">
        <v>29</v>
      </c>
      <c r="AE462" s="9" t="s">
        <v>1658</v>
      </c>
      <c r="AF462" s="9" t="s">
        <v>1658</v>
      </c>
      <c r="AG462" s="9"/>
    </row>
    <row r="463" s="23" customFormat="1" ht="121.8" spans="1:33">
      <c r="A463" s="29">
        <f>SUBTOTAL(103,$B$6:$B463)*1</f>
        <v>458</v>
      </c>
      <c r="B463" s="29" t="s">
        <v>153</v>
      </c>
      <c r="C463" s="9" t="s">
        <v>1477</v>
      </c>
      <c r="D463" s="9" t="s">
        <v>155</v>
      </c>
      <c r="E463" s="9" t="s">
        <v>156</v>
      </c>
      <c r="F463" s="9" t="s">
        <v>157</v>
      </c>
      <c r="G463" s="9" t="s">
        <v>113</v>
      </c>
      <c r="H463" s="9" t="s">
        <v>1172</v>
      </c>
      <c r="I463" s="9" t="s">
        <v>195</v>
      </c>
      <c r="J463" s="9" t="str">
        <f t="shared" si="31"/>
        <v>中村乡中联村购置农业产业加工车间购置西江镇农业产业加工车间180㎡。45</v>
      </c>
      <c r="K463" s="9" t="s">
        <v>1499</v>
      </c>
      <c r="L463" s="9" t="s">
        <v>168</v>
      </c>
      <c r="M463" s="9" t="s">
        <v>63</v>
      </c>
      <c r="N463" s="9" t="s">
        <v>160</v>
      </c>
      <c r="O463" s="9">
        <v>8082</v>
      </c>
      <c r="P463" s="9" t="s">
        <v>161</v>
      </c>
      <c r="Q463" s="9" t="s">
        <v>289</v>
      </c>
      <c r="R463" s="9">
        <f t="shared" si="23"/>
        <v>180</v>
      </c>
      <c r="S463" s="9" t="s">
        <v>27</v>
      </c>
      <c r="T463" s="9" t="s">
        <v>86</v>
      </c>
      <c r="U463" s="9" t="s">
        <v>28</v>
      </c>
      <c r="V463" s="9">
        <v>45</v>
      </c>
      <c r="W463" s="9">
        <v>45</v>
      </c>
      <c r="X463" s="9"/>
      <c r="Y463" s="9" t="s">
        <v>1500</v>
      </c>
      <c r="Z463" s="38" t="str">
        <f t="shared" si="32"/>
        <v>购置西江镇农业产业加工车间180㎡。</v>
      </c>
      <c r="AA463" s="34">
        <v>14</v>
      </c>
      <c r="AB463" s="34">
        <v>63</v>
      </c>
      <c r="AC463" s="38" t="s">
        <v>164</v>
      </c>
      <c r="AD463" s="9" t="s">
        <v>29</v>
      </c>
      <c r="AE463" s="9" t="s">
        <v>1175</v>
      </c>
      <c r="AF463" s="9" t="s">
        <v>1175</v>
      </c>
      <c r="AG463" s="9"/>
    </row>
    <row r="464" s="23" customFormat="1" ht="104.4" spans="1:33">
      <c r="A464" s="29">
        <f>SUBTOTAL(103,$B$6:$B464)*1</f>
        <v>459</v>
      </c>
      <c r="B464" s="29" t="s">
        <v>153</v>
      </c>
      <c r="C464" s="9" t="s">
        <v>1477</v>
      </c>
      <c r="D464" s="9" t="s">
        <v>155</v>
      </c>
      <c r="E464" s="9" t="s">
        <v>156</v>
      </c>
      <c r="F464" s="9" t="s">
        <v>157</v>
      </c>
      <c r="G464" s="9" t="s">
        <v>113</v>
      </c>
      <c r="H464" s="9" t="s">
        <v>1172</v>
      </c>
      <c r="I464" s="9" t="s">
        <v>195</v>
      </c>
      <c r="J464" s="9" t="str">
        <f t="shared" si="31"/>
        <v>中村乡中联村购置农业产业加工车间购置西江镇农业产业加工车间128㎡。32</v>
      </c>
      <c r="K464" s="9" t="s">
        <v>1510</v>
      </c>
      <c r="L464" s="9" t="s">
        <v>168</v>
      </c>
      <c r="M464" s="9" t="s">
        <v>63</v>
      </c>
      <c r="N464" s="9" t="s">
        <v>160</v>
      </c>
      <c r="O464" s="9">
        <v>8082</v>
      </c>
      <c r="P464" s="9" t="s">
        <v>161</v>
      </c>
      <c r="Q464" s="9" t="s">
        <v>289</v>
      </c>
      <c r="R464" s="9">
        <f t="shared" ref="R464:R496" si="34">V464/0.25</f>
        <v>128</v>
      </c>
      <c r="S464" s="9" t="s">
        <v>27</v>
      </c>
      <c r="T464" s="9" t="s">
        <v>86</v>
      </c>
      <c r="U464" s="9" t="s">
        <v>28</v>
      </c>
      <c r="V464" s="9">
        <v>32</v>
      </c>
      <c r="W464" s="9">
        <v>32</v>
      </c>
      <c r="X464" s="9"/>
      <c r="Y464" s="9" t="s">
        <v>1659</v>
      </c>
      <c r="Z464" s="38" t="str">
        <f t="shared" si="32"/>
        <v>购置西江镇农业产业加工车间128㎡。</v>
      </c>
      <c r="AA464" s="34" t="str">
        <f>MID(Y464,60,2)</f>
        <v>10</v>
      </c>
      <c r="AB464" s="34">
        <v>2652</v>
      </c>
      <c r="AC464" s="38" t="s">
        <v>164</v>
      </c>
      <c r="AD464" s="9" t="s">
        <v>29</v>
      </c>
      <c r="AE464" s="9" t="s">
        <v>1165</v>
      </c>
      <c r="AF464" s="9" t="str">
        <f t="shared" si="33"/>
        <v>中联村民委员会</v>
      </c>
      <c r="AG464" s="9"/>
    </row>
    <row r="465" s="23" customFormat="1" ht="121.8" spans="1:33">
      <c r="A465" s="29">
        <f>SUBTOTAL(103,$B$6:$B465)*1</f>
        <v>460</v>
      </c>
      <c r="B465" s="29" t="s">
        <v>153</v>
      </c>
      <c r="C465" s="9" t="s">
        <v>1477</v>
      </c>
      <c r="D465" s="9" t="s">
        <v>155</v>
      </c>
      <c r="E465" s="9" t="s">
        <v>156</v>
      </c>
      <c r="F465" s="9" t="s">
        <v>157</v>
      </c>
      <c r="G465" s="9" t="s">
        <v>114</v>
      </c>
      <c r="H465" s="9" t="s">
        <v>1206</v>
      </c>
      <c r="I465" s="9" t="s">
        <v>195</v>
      </c>
      <c r="J465" s="9" t="str">
        <f t="shared" si="31"/>
        <v>周田镇岗脑村购置农业产业加工车间购置西江镇农业产业加工车间132㎡。33</v>
      </c>
      <c r="K465" s="9" t="s">
        <v>1478</v>
      </c>
      <c r="L465" s="4" t="s">
        <v>172</v>
      </c>
      <c r="M465" s="4" t="s">
        <v>25</v>
      </c>
      <c r="N465" s="4" t="s">
        <v>160</v>
      </c>
      <c r="O465" s="4">
        <v>8880</v>
      </c>
      <c r="P465" s="9" t="s">
        <v>161</v>
      </c>
      <c r="Q465" s="9" t="s">
        <v>289</v>
      </c>
      <c r="R465" s="9">
        <f t="shared" si="34"/>
        <v>132</v>
      </c>
      <c r="S465" s="9" t="s">
        <v>27</v>
      </c>
      <c r="T465" s="9" t="s">
        <v>86</v>
      </c>
      <c r="U465" s="9" t="s">
        <v>28</v>
      </c>
      <c r="V465" s="9">
        <v>33</v>
      </c>
      <c r="W465" s="9">
        <v>33</v>
      </c>
      <c r="X465" s="9"/>
      <c r="Y465" s="9" t="s">
        <v>1479</v>
      </c>
      <c r="Z465" s="38" t="str">
        <f t="shared" si="32"/>
        <v>购置西江镇农业产业加工车间132㎡。</v>
      </c>
      <c r="AA465" s="34">
        <v>7</v>
      </c>
      <c r="AB465" s="34">
        <v>31</v>
      </c>
      <c r="AC465" s="38" t="s">
        <v>164</v>
      </c>
      <c r="AD465" s="9" t="s">
        <v>29</v>
      </c>
      <c r="AE465" s="9" t="str">
        <f t="shared" ref="AE465:AE469" si="35">G465&amp;"人民政府"</f>
        <v>周田镇人民政府</v>
      </c>
      <c r="AF465" s="9" t="str">
        <f t="shared" si="33"/>
        <v>岗脑村民委员会</v>
      </c>
      <c r="AG465" s="9"/>
    </row>
    <row r="466" s="23" customFormat="1" ht="121.8" spans="1:33">
      <c r="A466" s="29">
        <f>SUBTOTAL(103,$B$6:$B466)*1</f>
        <v>461</v>
      </c>
      <c r="B466" s="29" t="s">
        <v>153</v>
      </c>
      <c r="C466" s="9" t="s">
        <v>1477</v>
      </c>
      <c r="D466" s="9" t="s">
        <v>155</v>
      </c>
      <c r="E466" s="9" t="s">
        <v>156</v>
      </c>
      <c r="F466" s="9" t="s">
        <v>157</v>
      </c>
      <c r="G466" s="9" t="s">
        <v>114</v>
      </c>
      <c r="H466" s="9" t="s">
        <v>1660</v>
      </c>
      <c r="I466" s="9"/>
      <c r="J466" s="9" t="str">
        <f t="shared" si="31"/>
        <v>周田镇九二小区安置点购置农业产业加工车间购置西江镇农业产业加工车间141.6㎡。35.4</v>
      </c>
      <c r="K466" s="9" t="s">
        <v>1506</v>
      </c>
      <c r="L466" s="4" t="s">
        <v>168</v>
      </c>
      <c r="M466" s="4" t="s">
        <v>63</v>
      </c>
      <c r="N466" s="4" t="s">
        <v>160</v>
      </c>
      <c r="O466" s="4">
        <v>8082</v>
      </c>
      <c r="P466" s="9" t="s">
        <v>161</v>
      </c>
      <c r="Q466" s="9" t="s">
        <v>289</v>
      </c>
      <c r="R466" s="9">
        <f t="shared" si="34"/>
        <v>141.6</v>
      </c>
      <c r="S466" s="9" t="s">
        <v>27</v>
      </c>
      <c r="T466" s="9" t="s">
        <v>86</v>
      </c>
      <c r="U466" s="9" t="s">
        <v>28</v>
      </c>
      <c r="V466" s="9">
        <v>35.4</v>
      </c>
      <c r="W466" s="9">
        <v>35.4</v>
      </c>
      <c r="X466" s="9"/>
      <c r="Y466" s="9" t="s">
        <v>1661</v>
      </c>
      <c r="Z466" s="38" t="str">
        <f t="shared" si="32"/>
        <v>购置西江镇农业产业加工车间141.6㎡。</v>
      </c>
      <c r="AA466" s="34">
        <v>10</v>
      </c>
      <c r="AB466" s="34">
        <v>45</v>
      </c>
      <c r="AC466" s="38" t="s">
        <v>164</v>
      </c>
      <c r="AD466" s="9" t="s">
        <v>29</v>
      </c>
      <c r="AE466" s="9" t="s">
        <v>1194</v>
      </c>
      <c r="AF466" s="9" t="s">
        <v>1662</v>
      </c>
      <c r="AG466" s="9"/>
    </row>
    <row r="467" s="23" customFormat="1" ht="121.8" spans="1:33">
      <c r="A467" s="29">
        <f>SUBTOTAL(103,$B$6:$B467)*1</f>
        <v>462</v>
      </c>
      <c r="B467" s="29" t="s">
        <v>153</v>
      </c>
      <c r="C467" s="9" t="s">
        <v>1477</v>
      </c>
      <c r="D467" s="9" t="s">
        <v>155</v>
      </c>
      <c r="E467" s="9" t="s">
        <v>156</v>
      </c>
      <c r="F467" s="9" t="s">
        <v>157</v>
      </c>
      <c r="G467" s="9" t="s">
        <v>114</v>
      </c>
      <c r="H467" s="9" t="s">
        <v>1663</v>
      </c>
      <c r="I467" s="9"/>
      <c r="J467" s="9" t="str">
        <f t="shared" si="31"/>
        <v>周田镇两新社区安置点购置农业产业加工车间购置西江镇农业产业加工车间141.52㎡。35.38</v>
      </c>
      <c r="K467" s="9" t="s">
        <v>1534</v>
      </c>
      <c r="L467" s="4" t="s">
        <v>168</v>
      </c>
      <c r="M467" s="4" t="s">
        <v>63</v>
      </c>
      <c r="N467" s="4" t="s">
        <v>160</v>
      </c>
      <c r="O467" s="4">
        <v>8082</v>
      </c>
      <c r="P467" s="9" t="s">
        <v>161</v>
      </c>
      <c r="Q467" s="9" t="s">
        <v>289</v>
      </c>
      <c r="R467" s="9">
        <f t="shared" si="34"/>
        <v>141.52</v>
      </c>
      <c r="S467" s="9" t="s">
        <v>27</v>
      </c>
      <c r="T467" s="9" t="s">
        <v>86</v>
      </c>
      <c r="U467" s="9" t="s">
        <v>28</v>
      </c>
      <c r="V467" s="9">
        <v>35.38</v>
      </c>
      <c r="W467" s="9">
        <v>35.38</v>
      </c>
      <c r="X467" s="9"/>
      <c r="Y467" s="9" t="s">
        <v>1664</v>
      </c>
      <c r="Z467" s="38" t="str">
        <f t="shared" si="32"/>
        <v>购置西江镇农业产业加工车间141.52㎡。</v>
      </c>
      <c r="AA467" s="34">
        <v>10</v>
      </c>
      <c r="AB467" s="34">
        <v>45</v>
      </c>
      <c r="AC467" s="38" t="s">
        <v>164</v>
      </c>
      <c r="AD467" s="9" t="s">
        <v>29</v>
      </c>
      <c r="AE467" s="9" t="s">
        <v>1194</v>
      </c>
      <c r="AF467" s="9" t="s">
        <v>1665</v>
      </c>
      <c r="AG467" s="9"/>
    </row>
    <row r="468" s="23" customFormat="1" ht="121.8" spans="1:33">
      <c r="A468" s="29">
        <f>SUBTOTAL(103,$B$6:$B468)*1</f>
        <v>463</v>
      </c>
      <c r="B468" s="29" t="s">
        <v>153</v>
      </c>
      <c r="C468" s="9" t="s">
        <v>1477</v>
      </c>
      <c r="D468" s="9" t="s">
        <v>155</v>
      </c>
      <c r="E468" s="9" t="s">
        <v>185</v>
      </c>
      <c r="F468" s="9" t="s">
        <v>157</v>
      </c>
      <c r="G468" s="9" t="s">
        <v>114</v>
      </c>
      <c r="H468" s="9" t="s">
        <v>1220</v>
      </c>
      <c r="I468" s="9" t="s">
        <v>208</v>
      </c>
      <c r="J468" s="9" t="str">
        <f t="shared" si="31"/>
        <v>周田镇桥塘村购置农业产业加工车间购置西江镇农业产业加工车间160㎡。40</v>
      </c>
      <c r="K468" s="9" t="s">
        <v>1489</v>
      </c>
      <c r="L468" s="4" t="s">
        <v>172</v>
      </c>
      <c r="M468" s="4" t="s">
        <v>25</v>
      </c>
      <c r="N468" s="4" t="s">
        <v>160</v>
      </c>
      <c r="O468" s="4">
        <v>8880</v>
      </c>
      <c r="P468" s="9" t="s">
        <v>161</v>
      </c>
      <c r="Q468" s="9" t="s">
        <v>289</v>
      </c>
      <c r="R468" s="9">
        <f t="shared" si="34"/>
        <v>160</v>
      </c>
      <c r="S468" s="9" t="s">
        <v>27</v>
      </c>
      <c r="T468" s="9" t="s">
        <v>86</v>
      </c>
      <c r="U468" s="9" t="s">
        <v>28</v>
      </c>
      <c r="V468" s="9">
        <v>40</v>
      </c>
      <c r="W468" s="9">
        <v>40</v>
      </c>
      <c r="X468" s="9"/>
      <c r="Y468" s="9" t="s">
        <v>1666</v>
      </c>
      <c r="Z468" s="38" t="str">
        <f t="shared" si="32"/>
        <v>购置西江镇农业产业加工车间160㎡。</v>
      </c>
      <c r="AA468" s="34">
        <v>12</v>
      </c>
      <c r="AB468" s="34">
        <v>54</v>
      </c>
      <c r="AC468" s="38" t="s">
        <v>164</v>
      </c>
      <c r="AD468" s="9" t="s">
        <v>29</v>
      </c>
      <c r="AE468" s="9" t="str">
        <f t="shared" si="35"/>
        <v>周田镇人民政府</v>
      </c>
      <c r="AF468" s="9" t="str">
        <f t="shared" ref="AF468:AF470" si="36">H468&amp;"民委员会"</f>
        <v>桥塘村民委员会</v>
      </c>
      <c r="AG468" s="9"/>
    </row>
    <row r="469" s="23" customFormat="1" ht="121.8" spans="1:33">
      <c r="A469" s="29">
        <f>SUBTOTAL(103,$B$6:$B469)*1</f>
        <v>464</v>
      </c>
      <c r="B469" s="29" t="s">
        <v>153</v>
      </c>
      <c r="C469" s="9" t="s">
        <v>1477</v>
      </c>
      <c r="D469" s="9" t="s">
        <v>155</v>
      </c>
      <c r="E469" s="9" t="s">
        <v>156</v>
      </c>
      <c r="F469" s="9" t="s">
        <v>157</v>
      </c>
      <c r="G469" s="9" t="s">
        <v>114</v>
      </c>
      <c r="H469" s="9" t="s">
        <v>1235</v>
      </c>
      <c r="I469" s="9" t="s">
        <v>195</v>
      </c>
      <c r="J469" s="9" t="str">
        <f t="shared" si="31"/>
        <v>周田镇司背村购置农业产业加工车间购置西江镇农业产业加工车间136㎡。34</v>
      </c>
      <c r="K469" s="9" t="s">
        <v>1667</v>
      </c>
      <c r="L469" s="9" t="s">
        <v>168</v>
      </c>
      <c r="M469" s="9" t="s">
        <v>73</v>
      </c>
      <c r="N469" s="9" t="s">
        <v>160</v>
      </c>
      <c r="O469" s="9">
        <v>823</v>
      </c>
      <c r="P469" s="9" t="s">
        <v>161</v>
      </c>
      <c r="Q469" s="9" t="s">
        <v>289</v>
      </c>
      <c r="R469" s="9">
        <f t="shared" si="34"/>
        <v>136</v>
      </c>
      <c r="S469" s="9" t="s">
        <v>27</v>
      </c>
      <c r="T469" s="9" t="s">
        <v>86</v>
      </c>
      <c r="U469" s="9" t="s">
        <v>28</v>
      </c>
      <c r="V469" s="9">
        <v>34</v>
      </c>
      <c r="W469" s="9">
        <v>34</v>
      </c>
      <c r="X469" s="9"/>
      <c r="Y469" s="9" t="s">
        <v>1479</v>
      </c>
      <c r="Z469" s="38" t="str">
        <f t="shared" si="32"/>
        <v>购置西江镇农业产业加工车间136㎡。</v>
      </c>
      <c r="AA469" s="34">
        <v>7</v>
      </c>
      <c r="AB469" s="34">
        <v>31</v>
      </c>
      <c r="AC469" s="38" t="s">
        <v>164</v>
      </c>
      <c r="AD469" s="9" t="s">
        <v>29</v>
      </c>
      <c r="AE469" s="9" t="str">
        <f t="shared" si="35"/>
        <v>周田镇人民政府</v>
      </c>
      <c r="AF469" s="9" t="str">
        <f t="shared" si="36"/>
        <v>司背村民委员会</v>
      </c>
      <c r="AG469" s="9"/>
    </row>
    <row r="470" s="23" customFormat="1" ht="121.8" spans="1:33">
      <c r="A470" s="29">
        <f>SUBTOTAL(103,$B$6:$B470)*1</f>
        <v>465</v>
      </c>
      <c r="B470" s="29" t="s">
        <v>153</v>
      </c>
      <c r="C470" s="9" t="s">
        <v>1477</v>
      </c>
      <c r="D470" s="9" t="s">
        <v>155</v>
      </c>
      <c r="E470" s="9" t="s">
        <v>156</v>
      </c>
      <c r="F470" s="9" t="s">
        <v>157</v>
      </c>
      <c r="G470" s="9" t="s">
        <v>114</v>
      </c>
      <c r="H470" s="9" t="s">
        <v>1240</v>
      </c>
      <c r="I470" s="9" t="s">
        <v>208</v>
      </c>
      <c r="J470" s="9" t="str">
        <f t="shared" si="31"/>
        <v>周田镇下营村购置农业产业加工车间购置西江镇农业产业加工车间316.8㎡。79.2</v>
      </c>
      <c r="K470" s="9" t="s">
        <v>1668</v>
      </c>
      <c r="L470" s="9" t="s">
        <v>172</v>
      </c>
      <c r="M470" s="9" t="s">
        <v>25</v>
      </c>
      <c r="N470" s="9" t="s">
        <v>160</v>
      </c>
      <c r="O470" s="9">
        <v>8880</v>
      </c>
      <c r="P470" s="9" t="s">
        <v>161</v>
      </c>
      <c r="Q470" s="9" t="s">
        <v>289</v>
      </c>
      <c r="R470" s="9">
        <f t="shared" si="34"/>
        <v>316.8</v>
      </c>
      <c r="S470" s="9" t="s">
        <v>27</v>
      </c>
      <c r="T470" s="9" t="s">
        <v>86</v>
      </c>
      <c r="U470" s="9" t="s">
        <v>28</v>
      </c>
      <c r="V470" s="9">
        <v>79.2</v>
      </c>
      <c r="W470" s="9">
        <v>79.2</v>
      </c>
      <c r="X470" s="9"/>
      <c r="Y470" s="9" t="s">
        <v>1669</v>
      </c>
      <c r="Z470" s="38" t="str">
        <f t="shared" si="32"/>
        <v>购置西江镇农业产业加工车间316.8㎡。</v>
      </c>
      <c r="AA470" s="34">
        <v>24</v>
      </c>
      <c r="AB470" s="34">
        <v>2541</v>
      </c>
      <c r="AC470" s="38" t="s">
        <v>164</v>
      </c>
      <c r="AD470" s="9" t="s">
        <v>29</v>
      </c>
      <c r="AE470" s="9" t="s">
        <v>1243</v>
      </c>
      <c r="AF470" s="9" t="str">
        <f t="shared" si="36"/>
        <v>下营村民委员会</v>
      </c>
      <c r="AG470" s="9"/>
    </row>
    <row r="471" s="23" customFormat="1" ht="121.8" spans="1:33">
      <c r="A471" s="29">
        <f>SUBTOTAL(103,$B$6:$B471)*1</f>
        <v>466</v>
      </c>
      <c r="B471" s="29" t="s">
        <v>153</v>
      </c>
      <c r="C471" s="9" t="s">
        <v>1477</v>
      </c>
      <c r="D471" s="9" t="s">
        <v>155</v>
      </c>
      <c r="E471" s="9" t="s">
        <v>156</v>
      </c>
      <c r="F471" s="9" t="s">
        <v>157</v>
      </c>
      <c r="G471" s="9" t="s">
        <v>114</v>
      </c>
      <c r="H471" s="9" t="s">
        <v>1249</v>
      </c>
      <c r="I471" s="9" t="s">
        <v>208</v>
      </c>
      <c r="J471" s="9" t="str">
        <f t="shared" si="31"/>
        <v>周田镇长江村购置农业产业加工车间购置西江镇农业产业加工车间52㎡。13</v>
      </c>
      <c r="K471" s="9" t="s">
        <v>1607</v>
      </c>
      <c r="L471" s="9" t="s">
        <v>172</v>
      </c>
      <c r="M471" s="9" t="s">
        <v>25</v>
      </c>
      <c r="N471" s="9" t="s">
        <v>160</v>
      </c>
      <c r="O471" s="9">
        <v>8880</v>
      </c>
      <c r="P471" s="9" t="s">
        <v>161</v>
      </c>
      <c r="Q471" s="9" t="s">
        <v>289</v>
      </c>
      <c r="R471" s="9">
        <f t="shared" si="34"/>
        <v>52</v>
      </c>
      <c r="S471" s="9" t="s">
        <v>27</v>
      </c>
      <c r="T471" s="9" t="s">
        <v>86</v>
      </c>
      <c r="U471" s="9" t="s">
        <v>28</v>
      </c>
      <c r="V471" s="9">
        <v>13</v>
      </c>
      <c r="W471" s="9">
        <v>13</v>
      </c>
      <c r="X471" s="9"/>
      <c r="Y471" s="9" t="s">
        <v>1608</v>
      </c>
      <c r="Z471" s="38" t="str">
        <f t="shared" si="32"/>
        <v>购置西江镇农业产业加工车间52㎡。</v>
      </c>
      <c r="AA471" s="34">
        <v>4</v>
      </c>
      <c r="AB471" s="34">
        <v>18</v>
      </c>
      <c r="AC471" s="38" t="s">
        <v>164</v>
      </c>
      <c r="AD471" s="9" t="s">
        <v>29</v>
      </c>
      <c r="AE471" s="9" t="s">
        <v>1670</v>
      </c>
      <c r="AF471" s="9" t="s">
        <v>1670</v>
      </c>
      <c r="AG471" s="9"/>
    </row>
    <row r="472" s="23" customFormat="1" ht="121.8" spans="1:33">
      <c r="A472" s="29">
        <f>SUBTOTAL(103,$B$6:$B472)*1</f>
        <v>467</v>
      </c>
      <c r="B472" s="29" t="s">
        <v>153</v>
      </c>
      <c r="C472" s="9" t="s">
        <v>1477</v>
      </c>
      <c r="D472" s="9" t="s">
        <v>155</v>
      </c>
      <c r="E472" s="9" t="s">
        <v>156</v>
      </c>
      <c r="F472" s="9" t="s">
        <v>157</v>
      </c>
      <c r="G472" s="9" t="s">
        <v>115</v>
      </c>
      <c r="H472" s="9" t="s">
        <v>1266</v>
      </c>
      <c r="I472" s="9" t="s">
        <v>195</v>
      </c>
      <c r="J472" s="9" t="str">
        <f t="shared" si="31"/>
        <v>珠兰乡祠堂下村购置农业产业加工车间购置西江镇农业产业加工车间114㎡。28.5</v>
      </c>
      <c r="K472" s="9" t="s">
        <v>1671</v>
      </c>
      <c r="L472" s="9" t="s">
        <v>168</v>
      </c>
      <c r="M472" s="9" t="s">
        <v>63</v>
      </c>
      <c r="N472" s="9" t="s">
        <v>160</v>
      </c>
      <c r="O472" s="9">
        <v>8082</v>
      </c>
      <c r="P472" s="9" t="s">
        <v>161</v>
      </c>
      <c r="Q472" s="9" t="s">
        <v>289</v>
      </c>
      <c r="R472" s="9">
        <f t="shared" si="34"/>
        <v>114</v>
      </c>
      <c r="S472" s="9" t="s">
        <v>27</v>
      </c>
      <c r="T472" s="9" t="s">
        <v>86</v>
      </c>
      <c r="U472" s="9" t="s">
        <v>28</v>
      </c>
      <c r="V472" s="9">
        <v>28.5</v>
      </c>
      <c r="W472" s="9">
        <v>28.5</v>
      </c>
      <c r="X472" s="9"/>
      <c r="Y472" s="9" t="s">
        <v>1672</v>
      </c>
      <c r="Z472" s="38" t="str">
        <f t="shared" si="32"/>
        <v>购置西江镇农业产业加工车间114㎡。</v>
      </c>
      <c r="AA472" s="34">
        <v>9</v>
      </c>
      <c r="AB472" s="34">
        <v>41</v>
      </c>
      <c r="AC472" s="38" t="s">
        <v>164</v>
      </c>
      <c r="AD472" s="9" t="s">
        <v>29</v>
      </c>
      <c r="AE472" s="9" t="s">
        <v>1269</v>
      </c>
      <c r="AF472" s="9" t="s">
        <v>1269</v>
      </c>
      <c r="AG472" s="9"/>
    </row>
    <row r="473" s="23" customFormat="1" ht="121.8" spans="1:33">
      <c r="A473" s="29">
        <f>SUBTOTAL(103,$B$6:$B473)*1</f>
        <v>468</v>
      </c>
      <c r="B473" s="29" t="s">
        <v>153</v>
      </c>
      <c r="C473" s="9" t="s">
        <v>1477</v>
      </c>
      <c r="D473" s="9" t="s">
        <v>155</v>
      </c>
      <c r="E473" s="9" t="s">
        <v>156</v>
      </c>
      <c r="F473" s="9" t="s">
        <v>157</v>
      </c>
      <c r="G473" s="9" t="s">
        <v>115</v>
      </c>
      <c r="H473" s="9" t="s">
        <v>1266</v>
      </c>
      <c r="I473" s="9" t="s">
        <v>195</v>
      </c>
      <c r="J473" s="9" t="str">
        <f t="shared" si="31"/>
        <v>珠兰乡祠堂下村购置农业产业加工车间购置西江镇农业产业加工车间98㎡。24.5</v>
      </c>
      <c r="K473" s="9" t="s">
        <v>1673</v>
      </c>
      <c r="L473" s="9" t="s">
        <v>172</v>
      </c>
      <c r="M473" s="9" t="s">
        <v>25</v>
      </c>
      <c r="N473" s="9" t="s">
        <v>160</v>
      </c>
      <c r="O473" s="9">
        <v>8880</v>
      </c>
      <c r="P473" s="9" t="s">
        <v>161</v>
      </c>
      <c r="Q473" s="9" t="s">
        <v>289</v>
      </c>
      <c r="R473" s="9">
        <f t="shared" si="34"/>
        <v>98</v>
      </c>
      <c r="S473" s="9" t="s">
        <v>27</v>
      </c>
      <c r="T473" s="9" t="s">
        <v>86</v>
      </c>
      <c r="U473" s="9" t="s">
        <v>28</v>
      </c>
      <c r="V473" s="9">
        <v>24.5</v>
      </c>
      <c r="W473" s="9">
        <v>24.5</v>
      </c>
      <c r="X473" s="9"/>
      <c r="Y473" s="9" t="s">
        <v>1674</v>
      </c>
      <c r="Z473" s="38" t="str">
        <f t="shared" si="32"/>
        <v>购置西江镇农业产业加工车间98㎡。</v>
      </c>
      <c r="AA473" s="34">
        <v>7</v>
      </c>
      <c r="AB473" s="34">
        <v>32</v>
      </c>
      <c r="AC473" s="38" t="s">
        <v>164</v>
      </c>
      <c r="AD473" s="9" t="s">
        <v>29</v>
      </c>
      <c r="AE473" s="9" t="s">
        <v>1269</v>
      </c>
      <c r="AF473" s="9" t="s">
        <v>1269</v>
      </c>
      <c r="AG473" s="9"/>
    </row>
    <row r="474" s="23" customFormat="1" ht="121.8" spans="1:33">
      <c r="A474" s="29">
        <f>SUBTOTAL(103,$B$6:$B474)*1</f>
        <v>469</v>
      </c>
      <c r="B474" s="29" t="s">
        <v>153</v>
      </c>
      <c r="C474" s="9" t="s">
        <v>1477</v>
      </c>
      <c r="D474" s="9" t="s">
        <v>155</v>
      </c>
      <c r="E474" s="9" t="s">
        <v>156</v>
      </c>
      <c r="F474" s="9" t="s">
        <v>157</v>
      </c>
      <c r="G474" s="9" t="s">
        <v>115</v>
      </c>
      <c r="H474" s="9" t="s">
        <v>1675</v>
      </c>
      <c r="I474" s="9" t="s">
        <v>208</v>
      </c>
      <c r="J474" s="9" t="str">
        <f t="shared" si="31"/>
        <v>珠兰乡大西坝村购置农业产业加工车间购置西江镇农业产业加工车间60㎡。15</v>
      </c>
      <c r="K474" s="9" t="s">
        <v>1676</v>
      </c>
      <c r="L474" s="9" t="s">
        <v>172</v>
      </c>
      <c r="M474" s="9" t="s">
        <v>25</v>
      </c>
      <c r="N474" s="9" t="s">
        <v>160</v>
      </c>
      <c r="O474" s="9">
        <v>8880</v>
      </c>
      <c r="P474" s="9" t="s">
        <v>161</v>
      </c>
      <c r="Q474" s="9" t="s">
        <v>289</v>
      </c>
      <c r="R474" s="9">
        <f t="shared" si="34"/>
        <v>60</v>
      </c>
      <c r="S474" s="9" t="s">
        <v>27</v>
      </c>
      <c r="T474" s="9" t="s">
        <v>86</v>
      </c>
      <c r="U474" s="9" t="s">
        <v>28</v>
      </c>
      <c r="V474" s="9">
        <v>15</v>
      </c>
      <c r="W474" s="9">
        <v>15</v>
      </c>
      <c r="X474" s="9"/>
      <c r="Y474" s="9" t="s">
        <v>1677</v>
      </c>
      <c r="Z474" s="38" t="str">
        <f t="shared" si="32"/>
        <v>购置西江镇农业产业加工车间60㎡。</v>
      </c>
      <c r="AA474" s="34">
        <v>5</v>
      </c>
      <c r="AB474" s="34">
        <v>23</v>
      </c>
      <c r="AC474" s="38" t="s">
        <v>164</v>
      </c>
      <c r="AD474" s="9" t="s">
        <v>29</v>
      </c>
      <c r="AE474" s="9" t="s">
        <v>1678</v>
      </c>
      <c r="AF474" s="9" t="s">
        <v>1678</v>
      </c>
      <c r="AG474" s="9"/>
    </row>
    <row r="475" s="23" customFormat="1" ht="121.8" spans="1:33">
      <c r="A475" s="29">
        <f>SUBTOTAL(103,$B$6:$B475)*1</f>
        <v>470</v>
      </c>
      <c r="B475" s="29" t="s">
        <v>153</v>
      </c>
      <c r="C475" s="9" t="s">
        <v>1477</v>
      </c>
      <c r="D475" s="9" t="s">
        <v>155</v>
      </c>
      <c r="E475" s="9" t="s">
        <v>185</v>
      </c>
      <c r="F475" s="9" t="s">
        <v>157</v>
      </c>
      <c r="G475" s="9" t="s">
        <v>115</v>
      </c>
      <c r="H475" s="9" t="s">
        <v>1675</v>
      </c>
      <c r="I475" s="9" t="s">
        <v>208</v>
      </c>
      <c r="J475" s="9" t="str">
        <f t="shared" si="31"/>
        <v>珠兰乡大西坝村购置农业产业加工车间购置西江镇农业产业加工车间160㎡。40</v>
      </c>
      <c r="K475" s="9" t="s">
        <v>1489</v>
      </c>
      <c r="L475" s="4" t="s">
        <v>172</v>
      </c>
      <c r="M475" s="4" t="s">
        <v>25</v>
      </c>
      <c r="N475" s="4" t="s">
        <v>160</v>
      </c>
      <c r="O475" s="4">
        <v>8880</v>
      </c>
      <c r="P475" s="9" t="s">
        <v>161</v>
      </c>
      <c r="Q475" s="9" t="s">
        <v>289</v>
      </c>
      <c r="R475" s="9">
        <f t="shared" si="34"/>
        <v>160</v>
      </c>
      <c r="S475" s="9" t="s">
        <v>27</v>
      </c>
      <c r="T475" s="9" t="s">
        <v>86</v>
      </c>
      <c r="U475" s="9" t="s">
        <v>28</v>
      </c>
      <c r="V475" s="9">
        <v>40</v>
      </c>
      <c r="W475" s="9">
        <v>40</v>
      </c>
      <c r="X475" s="9"/>
      <c r="Y475" s="9" t="s">
        <v>1679</v>
      </c>
      <c r="Z475" s="38" t="str">
        <f t="shared" si="32"/>
        <v>购置西江镇农业产业加工车间160㎡。</v>
      </c>
      <c r="AA475" s="34">
        <v>12</v>
      </c>
      <c r="AB475" s="34">
        <v>54</v>
      </c>
      <c r="AC475" s="38" t="s">
        <v>164</v>
      </c>
      <c r="AD475" s="9" t="s">
        <v>29</v>
      </c>
      <c r="AE475" s="9" t="str">
        <f>G475&amp;"人民政府"</f>
        <v>珠兰乡人民政府</v>
      </c>
      <c r="AF475" s="9" t="str">
        <f>H475&amp;"民委员会"</f>
        <v>大西坝村民委员会</v>
      </c>
      <c r="AG475" s="9"/>
    </row>
    <row r="476" s="23" customFormat="1" ht="121.8" spans="1:33">
      <c r="A476" s="29">
        <f>SUBTOTAL(103,$B$6:$B476)*1</f>
        <v>471</v>
      </c>
      <c r="B476" s="29" t="s">
        <v>153</v>
      </c>
      <c r="C476" s="9" t="s">
        <v>1477</v>
      </c>
      <c r="D476" s="9" t="s">
        <v>155</v>
      </c>
      <c r="E476" s="9" t="s">
        <v>156</v>
      </c>
      <c r="F476" s="9" t="s">
        <v>157</v>
      </c>
      <c r="G476" s="9" t="s">
        <v>115</v>
      </c>
      <c r="H476" s="9" t="s">
        <v>1675</v>
      </c>
      <c r="I476" s="9" t="s">
        <v>208</v>
      </c>
      <c r="J476" s="9" t="str">
        <f t="shared" si="31"/>
        <v>珠兰乡大西坝村购置农业产业加工车间购置西江镇农业产业加工车间200㎡。50</v>
      </c>
      <c r="K476" s="9" t="s">
        <v>1481</v>
      </c>
      <c r="L476" s="9" t="s">
        <v>172</v>
      </c>
      <c r="M476" s="9" t="s">
        <v>288</v>
      </c>
      <c r="N476" s="9" t="s">
        <v>1482</v>
      </c>
      <c r="O476" s="9">
        <v>250</v>
      </c>
      <c r="P476" s="9" t="s">
        <v>161</v>
      </c>
      <c r="Q476" s="9" t="s">
        <v>289</v>
      </c>
      <c r="R476" s="9">
        <f t="shared" si="34"/>
        <v>200</v>
      </c>
      <c r="S476" s="9" t="s">
        <v>27</v>
      </c>
      <c r="T476" s="9" t="s">
        <v>86</v>
      </c>
      <c r="U476" s="9" t="s">
        <v>28</v>
      </c>
      <c r="V476" s="9">
        <v>50</v>
      </c>
      <c r="W476" s="9">
        <v>50</v>
      </c>
      <c r="X476" s="9"/>
      <c r="Y476" s="9" t="s">
        <v>1483</v>
      </c>
      <c r="Z476" s="38" t="str">
        <f t="shared" si="32"/>
        <v>购置西江镇农业产业加工车间200㎡。</v>
      </c>
      <c r="AA476" s="34">
        <v>15</v>
      </c>
      <c r="AB476" s="34">
        <v>68</v>
      </c>
      <c r="AC476" s="38" t="s">
        <v>164</v>
      </c>
      <c r="AD476" s="9" t="s">
        <v>29</v>
      </c>
      <c r="AE476" s="9" t="s">
        <v>1678</v>
      </c>
      <c r="AF476" s="9" t="s">
        <v>1678</v>
      </c>
      <c r="AG476" s="9"/>
    </row>
    <row r="477" s="23" customFormat="1" ht="121.8" spans="1:33">
      <c r="A477" s="29">
        <f>SUBTOTAL(103,$B$6:$B477)*1</f>
        <v>472</v>
      </c>
      <c r="B477" s="29" t="s">
        <v>153</v>
      </c>
      <c r="C477" s="9" t="s">
        <v>1477</v>
      </c>
      <c r="D477" s="9" t="s">
        <v>155</v>
      </c>
      <c r="E477" s="9" t="s">
        <v>156</v>
      </c>
      <c r="F477" s="9" t="s">
        <v>157</v>
      </c>
      <c r="G477" s="9" t="s">
        <v>115</v>
      </c>
      <c r="H477" s="9" t="s">
        <v>1675</v>
      </c>
      <c r="I477" s="9" t="s">
        <v>208</v>
      </c>
      <c r="J477" s="9" t="str">
        <f t="shared" si="31"/>
        <v>珠兰乡大西坝村购置农业产业加工车间购置西江镇农业产业加工车间36㎡。9</v>
      </c>
      <c r="K477" s="9" t="s">
        <v>1485</v>
      </c>
      <c r="L477" s="4" t="s">
        <v>172</v>
      </c>
      <c r="M477" s="4" t="s">
        <v>25</v>
      </c>
      <c r="N477" s="4" t="s">
        <v>160</v>
      </c>
      <c r="O477" s="4">
        <v>8880</v>
      </c>
      <c r="P477" s="9" t="s">
        <v>161</v>
      </c>
      <c r="Q477" s="9" t="s">
        <v>289</v>
      </c>
      <c r="R477" s="9">
        <f t="shared" si="34"/>
        <v>36</v>
      </c>
      <c r="S477" s="9" t="s">
        <v>27</v>
      </c>
      <c r="T477" s="9" t="s">
        <v>86</v>
      </c>
      <c r="U477" s="9" t="s">
        <v>28</v>
      </c>
      <c r="V477" s="9">
        <v>9</v>
      </c>
      <c r="W477" s="9">
        <v>9</v>
      </c>
      <c r="X477" s="9"/>
      <c r="Y477" s="9" t="s">
        <v>1486</v>
      </c>
      <c r="Z477" s="38" t="str">
        <f t="shared" si="32"/>
        <v>购置西江镇农业产业加工车间36㎡。</v>
      </c>
      <c r="AA477" s="34">
        <v>2</v>
      </c>
      <c r="AB477" s="34">
        <v>9</v>
      </c>
      <c r="AC477" s="38" t="s">
        <v>164</v>
      </c>
      <c r="AD477" s="9" t="s">
        <v>29</v>
      </c>
      <c r="AE477" s="9" t="s">
        <v>1678</v>
      </c>
      <c r="AF477" s="9" t="s">
        <v>1678</v>
      </c>
      <c r="AG477" s="9"/>
    </row>
    <row r="478" s="23" customFormat="1" ht="121.8" spans="1:33">
      <c r="A478" s="29">
        <f>SUBTOTAL(103,$B$6:$B478)*1</f>
        <v>473</v>
      </c>
      <c r="B478" s="29" t="s">
        <v>153</v>
      </c>
      <c r="C478" s="9" t="s">
        <v>1477</v>
      </c>
      <c r="D478" s="9" t="s">
        <v>155</v>
      </c>
      <c r="E478" s="9" t="s">
        <v>156</v>
      </c>
      <c r="F478" s="9" t="s">
        <v>157</v>
      </c>
      <c r="G478" s="9" t="s">
        <v>115</v>
      </c>
      <c r="H478" s="9" t="s">
        <v>1680</v>
      </c>
      <c r="I478" s="9" t="s">
        <v>246</v>
      </c>
      <c r="J478" s="9" t="str">
        <f t="shared" si="31"/>
        <v>珠兰乡南寨村购置农业产业加工车间购置西江镇农业产业加工车间20㎡。5</v>
      </c>
      <c r="K478" s="9" t="s">
        <v>1622</v>
      </c>
      <c r="L478" s="9" t="s">
        <v>172</v>
      </c>
      <c r="M478" s="9" t="s">
        <v>288</v>
      </c>
      <c r="N478" s="9" t="s">
        <v>160</v>
      </c>
      <c r="O478" s="9">
        <v>433</v>
      </c>
      <c r="P478" s="9" t="s">
        <v>161</v>
      </c>
      <c r="Q478" s="9" t="s">
        <v>289</v>
      </c>
      <c r="R478" s="9">
        <f t="shared" si="34"/>
        <v>20</v>
      </c>
      <c r="S478" s="9" t="s">
        <v>27</v>
      </c>
      <c r="T478" s="9" t="s">
        <v>86</v>
      </c>
      <c r="U478" s="9" t="s">
        <v>28</v>
      </c>
      <c r="V478" s="9">
        <v>5</v>
      </c>
      <c r="W478" s="9">
        <v>5</v>
      </c>
      <c r="X478" s="9"/>
      <c r="Y478" s="9" t="s">
        <v>1623</v>
      </c>
      <c r="Z478" s="38" t="str">
        <f t="shared" si="32"/>
        <v>购置西江镇农业产业加工车间20㎡。</v>
      </c>
      <c r="AA478" s="34">
        <v>158</v>
      </c>
      <c r="AB478" s="34">
        <v>711</v>
      </c>
      <c r="AC478" s="38" t="s">
        <v>164</v>
      </c>
      <c r="AD478" s="9" t="s">
        <v>29</v>
      </c>
      <c r="AE478" s="9" t="s">
        <v>1276</v>
      </c>
      <c r="AF478" s="9" t="s">
        <v>1681</v>
      </c>
      <c r="AG478" s="9"/>
    </row>
    <row r="479" s="23" customFormat="1" ht="121.8" spans="1:33">
      <c r="A479" s="29">
        <f>SUBTOTAL(103,$B$6:$B479)*1</f>
        <v>474</v>
      </c>
      <c r="B479" s="29" t="s">
        <v>153</v>
      </c>
      <c r="C479" s="9" t="s">
        <v>1477</v>
      </c>
      <c r="D479" s="9" t="s">
        <v>155</v>
      </c>
      <c r="E479" s="9" t="s">
        <v>156</v>
      </c>
      <c r="F479" s="9" t="s">
        <v>157</v>
      </c>
      <c r="G479" s="9" t="s">
        <v>115</v>
      </c>
      <c r="H479" s="9" t="s">
        <v>1284</v>
      </c>
      <c r="I479" s="9" t="s">
        <v>274</v>
      </c>
      <c r="J479" s="9" t="str">
        <f t="shared" si="31"/>
        <v>珠兰乡上照村购置农业产业加工车间购置西江镇农业产业加工车间160㎡。40</v>
      </c>
      <c r="K479" s="9" t="s">
        <v>1489</v>
      </c>
      <c r="L479" s="9" t="s">
        <v>168</v>
      </c>
      <c r="M479" s="9" t="s">
        <v>62</v>
      </c>
      <c r="N479" s="9" t="s">
        <v>160</v>
      </c>
      <c r="O479" s="9">
        <v>359</v>
      </c>
      <c r="P479" s="9" t="s">
        <v>161</v>
      </c>
      <c r="Q479" s="9" t="s">
        <v>289</v>
      </c>
      <c r="R479" s="9">
        <f t="shared" si="34"/>
        <v>160</v>
      </c>
      <c r="S479" s="9" t="s">
        <v>27</v>
      </c>
      <c r="T479" s="9" t="s">
        <v>86</v>
      </c>
      <c r="U479" s="9" t="s">
        <v>28</v>
      </c>
      <c r="V479" s="9">
        <v>40</v>
      </c>
      <c r="W479" s="9">
        <v>40</v>
      </c>
      <c r="X479" s="9"/>
      <c r="Y479" s="9" t="s">
        <v>1586</v>
      </c>
      <c r="Z479" s="38" t="str">
        <f t="shared" si="32"/>
        <v>购置西江镇农业产业加工车间160㎡。</v>
      </c>
      <c r="AA479" s="34">
        <v>12</v>
      </c>
      <c r="AB479" s="34">
        <v>54</v>
      </c>
      <c r="AC479" s="38" t="s">
        <v>164</v>
      </c>
      <c r="AD479" s="9" t="s">
        <v>29</v>
      </c>
      <c r="AE479" s="9" t="s">
        <v>1287</v>
      </c>
      <c r="AF479" s="9" t="s">
        <v>1287</v>
      </c>
      <c r="AG479" s="9"/>
    </row>
    <row r="480" s="23" customFormat="1" ht="104.4" spans="1:33">
      <c r="A480" s="29">
        <f>SUBTOTAL(103,$B$6:$B480)*1</f>
        <v>475</v>
      </c>
      <c r="B480" s="29" t="s">
        <v>153</v>
      </c>
      <c r="C480" s="9" t="s">
        <v>1477</v>
      </c>
      <c r="D480" s="9" t="s">
        <v>155</v>
      </c>
      <c r="E480" s="9" t="s">
        <v>156</v>
      </c>
      <c r="F480" s="9" t="s">
        <v>157</v>
      </c>
      <c r="G480" s="9" t="s">
        <v>115</v>
      </c>
      <c r="H480" s="9" t="s">
        <v>1292</v>
      </c>
      <c r="I480" s="9" t="s">
        <v>208</v>
      </c>
      <c r="J480" s="9" t="str">
        <f t="shared" si="31"/>
        <v>珠兰乡下照村购置农业产业加工车间购置西江镇农业产业加工车间192㎡。48</v>
      </c>
      <c r="K480" s="9" t="s">
        <v>1501</v>
      </c>
      <c r="L480" s="9" t="s">
        <v>172</v>
      </c>
      <c r="M480" s="9" t="s">
        <v>25</v>
      </c>
      <c r="N480" s="9" t="s">
        <v>160</v>
      </c>
      <c r="O480" s="9">
        <v>8880</v>
      </c>
      <c r="P480" s="9" t="s">
        <v>161</v>
      </c>
      <c r="Q480" s="9" t="s">
        <v>289</v>
      </c>
      <c r="R480" s="9">
        <f t="shared" si="34"/>
        <v>192</v>
      </c>
      <c r="S480" s="9" t="s">
        <v>27</v>
      </c>
      <c r="T480" s="9" t="s">
        <v>86</v>
      </c>
      <c r="U480" s="9" t="s">
        <v>28</v>
      </c>
      <c r="V480" s="9">
        <v>48</v>
      </c>
      <c r="W480" s="9">
        <v>48</v>
      </c>
      <c r="X480" s="9"/>
      <c r="Y480" s="9" t="s">
        <v>1682</v>
      </c>
      <c r="Z480" s="38" t="str">
        <f t="shared" si="32"/>
        <v>购置西江镇农业产业加工车间192㎡。</v>
      </c>
      <c r="AA480" s="34">
        <v>14</v>
      </c>
      <c r="AB480" s="34">
        <v>1308</v>
      </c>
      <c r="AC480" s="38" t="s">
        <v>164</v>
      </c>
      <c r="AD480" s="9" t="s">
        <v>29</v>
      </c>
      <c r="AE480" s="9" t="s">
        <v>1276</v>
      </c>
      <c r="AF480" s="9" t="str">
        <f>H480&amp;"民委员会"</f>
        <v>下照村民委员会</v>
      </c>
      <c r="AG480" s="9"/>
    </row>
    <row r="481" s="23" customFormat="1" ht="121.8" spans="1:33">
      <c r="A481" s="29">
        <f>SUBTOTAL(103,$B$6:$B481)*1</f>
        <v>476</v>
      </c>
      <c r="B481" s="29" t="s">
        <v>153</v>
      </c>
      <c r="C481" s="9" t="s">
        <v>1477</v>
      </c>
      <c r="D481" s="9" t="s">
        <v>155</v>
      </c>
      <c r="E481" s="9" t="s">
        <v>156</v>
      </c>
      <c r="F481" s="9" t="s">
        <v>157</v>
      </c>
      <c r="G481" s="9" t="s">
        <v>115</v>
      </c>
      <c r="H481" s="9" t="s">
        <v>1309</v>
      </c>
      <c r="I481" s="9" t="s">
        <v>195</v>
      </c>
      <c r="J481" s="9" t="str">
        <f t="shared" si="31"/>
        <v>珠兰乡珠兰村购置农业产业加工车间购置西江镇农业产业加工车间320㎡。80</v>
      </c>
      <c r="K481" s="9" t="s">
        <v>1683</v>
      </c>
      <c r="L481" s="9" t="s">
        <v>168</v>
      </c>
      <c r="M481" s="9" t="s">
        <v>63</v>
      </c>
      <c r="N481" s="9" t="s">
        <v>160</v>
      </c>
      <c r="O481" s="9">
        <v>8082</v>
      </c>
      <c r="P481" s="9" t="s">
        <v>161</v>
      </c>
      <c r="Q481" s="9" t="s">
        <v>289</v>
      </c>
      <c r="R481" s="9">
        <f t="shared" si="34"/>
        <v>320</v>
      </c>
      <c r="S481" s="9" t="s">
        <v>27</v>
      </c>
      <c r="T481" s="9" t="s">
        <v>86</v>
      </c>
      <c r="U481" s="9" t="s">
        <v>28</v>
      </c>
      <c r="V481" s="9">
        <v>80</v>
      </c>
      <c r="W481" s="9">
        <v>80</v>
      </c>
      <c r="X481" s="9"/>
      <c r="Y481" s="9" t="s">
        <v>1684</v>
      </c>
      <c r="Z481" s="38" t="str">
        <f t="shared" si="32"/>
        <v>购置西江镇农业产业加工车间320㎡。</v>
      </c>
      <c r="AA481" s="34">
        <v>24</v>
      </c>
      <c r="AB481" s="34">
        <v>108</v>
      </c>
      <c r="AC481" s="38" t="s">
        <v>164</v>
      </c>
      <c r="AD481" s="9" t="s">
        <v>29</v>
      </c>
      <c r="AE481" s="9" t="s">
        <v>1312</v>
      </c>
      <c r="AF481" s="9" t="s">
        <v>1312</v>
      </c>
      <c r="AG481" s="9"/>
    </row>
    <row r="482" s="23" customFormat="1" ht="121.8" spans="1:33">
      <c r="A482" s="29">
        <f>SUBTOTAL(103,$B$6:$B482)*1</f>
        <v>477</v>
      </c>
      <c r="B482" s="29" t="s">
        <v>153</v>
      </c>
      <c r="C482" s="9" t="s">
        <v>1477</v>
      </c>
      <c r="D482" s="9" t="s">
        <v>155</v>
      </c>
      <c r="E482" s="9" t="s">
        <v>156</v>
      </c>
      <c r="F482" s="9" t="s">
        <v>157</v>
      </c>
      <c r="G482" s="9" t="s">
        <v>116</v>
      </c>
      <c r="H482" s="9" t="s">
        <v>1322</v>
      </c>
      <c r="I482" s="9" t="s">
        <v>208</v>
      </c>
      <c r="J482" s="9" t="str">
        <f t="shared" si="31"/>
        <v>庄埠乡下基村购置农业产业加工车间购置西江镇农业产业加工车间120㎡。30</v>
      </c>
      <c r="K482" s="9" t="s">
        <v>1487</v>
      </c>
      <c r="L482" s="9" t="s">
        <v>172</v>
      </c>
      <c r="M482" s="9" t="s">
        <v>25</v>
      </c>
      <c r="N482" s="9" t="s">
        <v>160</v>
      </c>
      <c r="O482" s="9">
        <v>8880</v>
      </c>
      <c r="P482" s="9" t="s">
        <v>161</v>
      </c>
      <c r="Q482" s="9" t="s">
        <v>289</v>
      </c>
      <c r="R482" s="9">
        <f t="shared" si="34"/>
        <v>120</v>
      </c>
      <c r="S482" s="9" t="s">
        <v>27</v>
      </c>
      <c r="T482" s="9" t="s">
        <v>86</v>
      </c>
      <c r="U482" s="9" t="s">
        <v>28</v>
      </c>
      <c r="V482" s="9">
        <v>30</v>
      </c>
      <c r="W482" s="9">
        <v>30</v>
      </c>
      <c r="X482" s="9"/>
      <c r="Y482" s="9" t="s">
        <v>1488</v>
      </c>
      <c r="Z482" s="38" t="str">
        <f t="shared" si="32"/>
        <v>购置西江镇农业产业加工车间120㎡。</v>
      </c>
      <c r="AA482" s="34">
        <v>9</v>
      </c>
      <c r="AB482" s="34">
        <v>41</v>
      </c>
      <c r="AC482" s="38" t="s">
        <v>164</v>
      </c>
      <c r="AD482" s="9" t="s">
        <v>29</v>
      </c>
      <c r="AE482" s="9" t="s">
        <v>1325</v>
      </c>
      <c r="AF482" s="9" t="s">
        <v>1325</v>
      </c>
      <c r="AG482" s="9"/>
    </row>
    <row r="483" s="23" customFormat="1" ht="121.8" spans="1:33">
      <c r="A483" s="29">
        <f>SUBTOTAL(103,$B$6:$B483)*1</f>
        <v>478</v>
      </c>
      <c r="B483" s="29" t="s">
        <v>153</v>
      </c>
      <c r="C483" s="9" t="s">
        <v>1477</v>
      </c>
      <c r="D483" s="9" t="s">
        <v>155</v>
      </c>
      <c r="E483" s="9" t="s">
        <v>156</v>
      </c>
      <c r="F483" s="9" t="s">
        <v>157</v>
      </c>
      <c r="G483" s="9" t="s">
        <v>116</v>
      </c>
      <c r="H483" s="9" t="s">
        <v>1327</v>
      </c>
      <c r="I483" s="9" t="s">
        <v>208</v>
      </c>
      <c r="J483" s="9" t="str">
        <f t="shared" si="31"/>
        <v>庄埠乡寨富村购置农业产业加工车间购置西江镇农业产业加工车间32㎡。8</v>
      </c>
      <c r="K483" s="9" t="s">
        <v>1685</v>
      </c>
      <c r="L483" s="9" t="s">
        <v>172</v>
      </c>
      <c r="M483" s="9" t="s">
        <v>25</v>
      </c>
      <c r="N483" s="9" t="s">
        <v>160</v>
      </c>
      <c r="O483" s="9">
        <v>8880</v>
      </c>
      <c r="P483" s="9" t="s">
        <v>161</v>
      </c>
      <c r="Q483" s="9" t="s">
        <v>289</v>
      </c>
      <c r="R483" s="9">
        <f t="shared" si="34"/>
        <v>32</v>
      </c>
      <c r="S483" s="9" t="s">
        <v>27</v>
      </c>
      <c r="T483" s="9" t="s">
        <v>86</v>
      </c>
      <c r="U483" s="9" t="s">
        <v>28</v>
      </c>
      <c r="V483" s="9">
        <v>8</v>
      </c>
      <c r="W483" s="9">
        <v>8</v>
      </c>
      <c r="X483" s="9"/>
      <c r="Y483" s="9" t="s">
        <v>1686</v>
      </c>
      <c r="Z483" s="38" t="str">
        <f t="shared" si="32"/>
        <v>购置西江镇农业产业加工车间32㎡。</v>
      </c>
      <c r="AA483" s="34">
        <v>2</v>
      </c>
      <c r="AB483" s="34">
        <v>9</v>
      </c>
      <c r="AC483" s="38" t="s">
        <v>164</v>
      </c>
      <c r="AD483" s="9" t="s">
        <v>29</v>
      </c>
      <c r="AE483" s="9" t="s">
        <v>1330</v>
      </c>
      <c r="AF483" s="9" t="s">
        <v>1330</v>
      </c>
      <c r="AG483" s="9"/>
    </row>
    <row r="484" s="23" customFormat="1" ht="121.8" spans="1:33">
      <c r="A484" s="29">
        <f>SUBTOTAL(103,$B$6:$B484)*1</f>
        <v>479</v>
      </c>
      <c r="B484" s="29" t="s">
        <v>153</v>
      </c>
      <c r="C484" s="9" t="s">
        <v>1477</v>
      </c>
      <c r="D484" s="9" t="s">
        <v>155</v>
      </c>
      <c r="E484" s="9" t="s">
        <v>156</v>
      </c>
      <c r="F484" s="9" t="s">
        <v>157</v>
      </c>
      <c r="G484" s="9" t="s">
        <v>116</v>
      </c>
      <c r="H484" s="9" t="s">
        <v>1327</v>
      </c>
      <c r="I484" s="9" t="s">
        <v>208</v>
      </c>
      <c r="J484" s="9" t="str">
        <f t="shared" si="31"/>
        <v>庄埠乡寨富村购置农业产业加工车间购置西江镇农业产业加工车间184㎡。46</v>
      </c>
      <c r="K484" s="9" t="s">
        <v>1628</v>
      </c>
      <c r="L484" s="9" t="s">
        <v>172</v>
      </c>
      <c r="M484" s="9" t="s">
        <v>25</v>
      </c>
      <c r="N484" s="9" t="s">
        <v>160</v>
      </c>
      <c r="O484" s="9">
        <v>8880</v>
      </c>
      <c r="P484" s="9" t="s">
        <v>161</v>
      </c>
      <c r="Q484" s="9" t="s">
        <v>289</v>
      </c>
      <c r="R484" s="9">
        <f t="shared" si="34"/>
        <v>184</v>
      </c>
      <c r="S484" s="9" t="s">
        <v>27</v>
      </c>
      <c r="T484" s="9" t="s">
        <v>86</v>
      </c>
      <c r="U484" s="9" t="s">
        <v>28</v>
      </c>
      <c r="V484" s="9">
        <v>46</v>
      </c>
      <c r="W484" s="9">
        <v>46</v>
      </c>
      <c r="X484" s="9"/>
      <c r="Y484" s="9" t="s">
        <v>1601</v>
      </c>
      <c r="Z484" s="38" t="str">
        <f t="shared" si="32"/>
        <v>购置西江镇农业产业加工车间184㎡。</v>
      </c>
      <c r="AA484" s="34">
        <v>14</v>
      </c>
      <c r="AB484" s="34">
        <v>63</v>
      </c>
      <c r="AC484" s="38" t="s">
        <v>164</v>
      </c>
      <c r="AD484" s="9" t="s">
        <v>29</v>
      </c>
      <c r="AE484" s="9" t="s">
        <v>1330</v>
      </c>
      <c r="AF484" s="9" t="s">
        <v>1330</v>
      </c>
      <c r="AG484" s="9"/>
    </row>
    <row r="485" s="23" customFormat="1" ht="121.8" spans="1:33">
      <c r="A485" s="29">
        <f>SUBTOTAL(103,$B$6:$B485)*1</f>
        <v>480</v>
      </c>
      <c r="B485" s="29" t="s">
        <v>153</v>
      </c>
      <c r="C485" s="9" t="s">
        <v>1477</v>
      </c>
      <c r="D485" s="9" t="s">
        <v>155</v>
      </c>
      <c r="E485" s="9" t="s">
        <v>185</v>
      </c>
      <c r="F485" s="9" t="s">
        <v>157</v>
      </c>
      <c r="G485" s="9" t="s">
        <v>116</v>
      </c>
      <c r="H485" s="9" t="s">
        <v>1327</v>
      </c>
      <c r="I485" s="9" t="s">
        <v>208</v>
      </c>
      <c r="J485" s="9" t="str">
        <f t="shared" si="31"/>
        <v>庄埠乡寨富村购置农业产业加工车间购置西江镇农业产业加工车间160㎡。40</v>
      </c>
      <c r="K485" s="9" t="s">
        <v>1489</v>
      </c>
      <c r="L485" s="4" t="s">
        <v>172</v>
      </c>
      <c r="M485" s="4" t="s">
        <v>25</v>
      </c>
      <c r="N485" s="4" t="s">
        <v>160</v>
      </c>
      <c r="O485" s="4">
        <v>8880</v>
      </c>
      <c r="P485" s="9" t="s">
        <v>161</v>
      </c>
      <c r="Q485" s="9" t="s">
        <v>289</v>
      </c>
      <c r="R485" s="9">
        <f t="shared" si="34"/>
        <v>160</v>
      </c>
      <c r="S485" s="9" t="s">
        <v>27</v>
      </c>
      <c r="T485" s="9" t="s">
        <v>86</v>
      </c>
      <c r="U485" s="9" t="s">
        <v>28</v>
      </c>
      <c r="V485" s="9">
        <v>40</v>
      </c>
      <c r="W485" s="9">
        <v>40</v>
      </c>
      <c r="X485" s="9"/>
      <c r="Y485" s="9" t="s">
        <v>1687</v>
      </c>
      <c r="Z485" s="38" t="str">
        <f t="shared" si="32"/>
        <v>购置西江镇农业产业加工车间160㎡。</v>
      </c>
      <c r="AA485" s="34">
        <v>12</v>
      </c>
      <c r="AB485" s="34">
        <v>54</v>
      </c>
      <c r="AC485" s="38" t="s">
        <v>164</v>
      </c>
      <c r="AD485" s="9" t="s">
        <v>29</v>
      </c>
      <c r="AE485" s="9" t="str">
        <f t="shared" ref="AE485:AE489" si="37">G485&amp;"人民政府"</f>
        <v>庄埠乡人民政府</v>
      </c>
      <c r="AF485" s="9" t="str">
        <f t="shared" ref="AF485:AF489" si="38">H485&amp;"民委员会"</f>
        <v>寨富村民委员会</v>
      </c>
      <c r="AG485" s="9"/>
    </row>
    <row r="486" s="23" customFormat="1" ht="121.8" spans="1:33">
      <c r="A486" s="29">
        <f>SUBTOTAL(103,$B$6:$B486)*1</f>
        <v>481</v>
      </c>
      <c r="B486" s="29" t="s">
        <v>153</v>
      </c>
      <c r="C486" s="9" t="s">
        <v>1477</v>
      </c>
      <c r="D486" s="9" t="s">
        <v>155</v>
      </c>
      <c r="E486" s="9" t="s">
        <v>156</v>
      </c>
      <c r="F486" s="9" t="s">
        <v>157</v>
      </c>
      <c r="G486" s="9" t="s">
        <v>116</v>
      </c>
      <c r="H486" s="9" t="s">
        <v>1688</v>
      </c>
      <c r="I486" s="9" t="s">
        <v>246</v>
      </c>
      <c r="J486" s="9" t="str">
        <f t="shared" si="31"/>
        <v>庄埠乡樟坑村购置农业产业加工车间购置西江镇农业产业加工车间20㎡。5</v>
      </c>
      <c r="K486" s="9" t="s">
        <v>1622</v>
      </c>
      <c r="L486" s="9" t="s">
        <v>172</v>
      </c>
      <c r="M486" s="9" t="s">
        <v>288</v>
      </c>
      <c r="N486" s="9" t="s">
        <v>160</v>
      </c>
      <c r="O486" s="9">
        <v>433</v>
      </c>
      <c r="P486" s="9" t="s">
        <v>161</v>
      </c>
      <c r="Q486" s="9" t="s">
        <v>289</v>
      </c>
      <c r="R486" s="9">
        <f t="shared" si="34"/>
        <v>20</v>
      </c>
      <c r="S486" s="9" t="s">
        <v>27</v>
      </c>
      <c r="T486" s="9" t="s">
        <v>86</v>
      </c>
      <c r="U486" s="9" t="s">
        <v>28</v>
      </c>
      <c r="V486" s="9">
        <v>5</v>
      </c>
      <c r="W486" s="9">
        <v>5</v>
      </c>
      <c r="X486" s="9"/>
      <c r="Y486" s="9" t="s">
        <v>1623</v>
      </c>
      <c r="Z486" s="38" t="str">
        <f t="shared" si="32"/>
        <v>购置西江镇农业产业加工车间20㎡。</v>
      </c>
      <c r="AA486" s="34">
        <v>158</v>
      </c>
      <c r="AB486" s="34">
        <v>711</v>
      </c>
      <c r="AC486" s="38" t="s">
        <v>164</v>
      </c>
      <c r="AD486" s="9" t="s">
        <v>29</v>
      </c>
      <c r="AE486" s="9" t="s">
        <v>1317</v>
      </c>
      <c r="AF486" s="9" t="s">
        <v>1689</v>
      </c>
      <c r="AG486" s="9"/>
    </row>
    <row r="487" s="23" customFormat="1" ht="121.8" spans="1:33">
      <c r="A487" s="29">
        <f>SUBTOTAL(103,$B$6:$B487)*1</f>
        <v>482</v>
      </c>
      <c r="B487" s="29" t="s">
        <v>153</v>
      </c>
      <c r="C487" s="9" t="s">
        <v>1477</v>
      </c>
      <c r="D487" s="9" t="s">
        <v>155</v>
      </c>
      <c r="E487" s="9" t="s">
        <v>156</v>
      </c>
      <c r="F487" s="9" t="s">
        <v>157</v>
      </c>
      <c r="G487" s="9" t="s">
        <v>116</v>
      </c>
      <c r="H487" s="9" t="s">
        <v>1347</v>
      </c>
      <c r="I487" s="9" t="s">
        <v>195</v>
      </c>
      <c r="J487" s="9" t="str">
        <f t="shared" si="31"/>
        <v>庄埠乡庄埠村购置农业产业加工车间购置西江镇农业产业加工车间132㎡。33</v>
      </c>
      <c r="K487" s="9" t="s">
        <v>1478</v>
      </c>
      <c r="L487" s="9" t="s">
        <v>168</v>
      </c>
      <c r="M487" s="9" t="s">
        <v>73</v>
      </c>
      <c r="N487" s="9" t="s">
        <v>160</v>
      </c>
      <c r="O487" s="9">
        <v>823</v>
      </c>
      <c r="P487" s="9" t="s">
        <v>161</v>
      </c>
      <c r="Q487" s="9" t="s">
        <v>289</v>
      </c>
      <c r="R487" s="9">
        <f t="shared" si="34"/>
        <v>132</v>
      </c>
      <c r="S487" s="9" t="s">
        <v>27</v>
      </c>
      <c r="T487" s="9" t="s">
        <v>86</v>
      </c>
      <c r="U487" s="9" t="s">
        <v>28</v>
      </c>
      <c r="V487" s="9">
        <v>33</v>
      </c>
      <c r="W487" s="9">
        <v>33</v>
      </c>
      <c r="X487" s="9"/>
      <c r="Y487" s="9" t="s">
        <v>1479</v>
      </c>
      <c r="Z487" s="38" t="str">
        <f t="shared" si="32"/>
        <v>购置西江镇农业产业加工车间132㎡。</v>
      </c>
      <c r="AA487" s="34">
        <v>7</v>
      </c>
      <c r="AB487" s="34">
        <v>31</v>
      </c>
      <c r="AC487" s="38" t="s">
        <v>164</v>
      </c>
      <c r="AD487" s="9" t="s">
        <v>29</v>
      </c>
      <c r="AE487" s="9" t="str">
        <f t="shared" si="37"/>
        <v>庄埠乡人民政府</v>
      </c>
      <c r="AF487" s="9" t="str">
        <f t="shared" si="38"/>
        <v>庄埠村民委员会</v>
      </c>
      <c r="AG487" s="9"/>
    </row>
    <row r="488" s="23" customFormat="1" ht="121.8" spans="1:33">
      <c r="A488" s="29">
        <f>SUBTOTAL(103,$B$6:$B488)*1</f>
        <v>483</v>
      </c>
      <c r="B488" s="29" t="s">
        <v>153</v>
      </c>
      <c r="C488" s="9" t="s">
        <v>1477</v>
      </c>
      <c r="D488" s="9" t="s">
        <v>155</v>
      </c>
      <c r="E488" s="9" t="s">
        <v>156</v>
      </c>
      <c r="F488" s="9" t="s">
        <v>157</v>
      </c>
      <c r="G488" s="9" t="s">
        <v>116</v>
      </c>
      <c r="H488" s="9" t="s">
        <v>1347</v>
      </c>
      <c r="I488" s="9" t="s">
        <v>195</v>
      </c>
      <c r="J488" s="9" t="str">
        <f t="shared" si="31"/>
        <v>庄埠乡庄埠村购置农业产业加工车间购置西江镇农业产业加工车间195.2㎡。48.8</v>
      </c>
      <c r="K488" s="9" t="s">
        <v>1690</v>
      </c>
      <c r="L488" s="9" t="s">
        <v>168</v>
      </c>
      <c r="M488" s="9" t="s">
        <v>63</v>
      </c>
      <c r="N488" s="9" t="s">
        <v>160</v>
      </c>
      <c r="O488" s="9">
        <v>8082</v>
      </c>
      <c r="P488" s="9" t="s">
        <v>161</v>
      </c>
      <c r="Q488" s="9" t="s">
        <v>289</v>
      </c>
      <c r="R488" s="9">
        <f t="shared" si="34"/>
        <v>195.2</v>
      </c>
      <c r="S488" s="9" t="s">
        <v>27</v>
      </c>
      <c r="T488" s="9" t="s">
        <v>86</v>
      </c>
      <c r="U488" s="9" t="s">
        <v>28</v>
      </c>
      <c r="V488" s="9">
        <v>48.8</v>
      </c>
      <c r="W488" s="9">
        <v>48.8</v>
      </c>
      <c r="X488" s="9"/>
      <c r="Y488" s="9" t="s">
        <v>1691</v>
      </c>
      <c r="Z488" s="38" t="str">
        <f t="shared" si="32"/>
        <v>购置西江镇农业产业加工车间195.2㎡。</v>
      </c>
      <c r="AA488" s="34">
        <v>15</v>
      </c>
      <c r="AB488" s="34">
        <v>86</v>
      </c>
      <c r="AC488" s="38" t="s">
        <v>164</v>
      </c>
      <c r="AD488" s="9" t="s">
        <v>29</v>
      </c>
      <c r="AE488" s="9" t="s">
        <v>1317</v>
      </c>
      <c r="AF488" s="9" t="str">
        <f t="shared" si="38"/>
        <v>庄埠村民委员会</v>
      </c>
      <c r="AG488" s="9"/>
    </row>
    <row r="489" s="23" customFormat="1" ht="121.8" spans="1:33">
      <c r="A489" s="29">
        <f>SUBTOTAL(103,$B$6:$B489)*1</f>
        <v>484</v>
      </c>
      <c r="B489" s="29" t="s">
        <v>153</v>
      </c>
      <c r="C489" s="9" t="s">
        <v>1477</v>
      </c>
      <c r="D489" s="9" t="s">
        <v>155</v>
      </c>
      <c r="E489" s="9" t="s">
        <v>185</v>
      </c>
      <c r="F489" s="9" t="s">
        <v>157</v>
      </c>
      <c r="G489" s="9" t="s">
        <v>117</v>
      </c>
      <c r="H489" s="9" t="s">
        <v>1413</v>
      </c>
      <c r="I489" s="9" t="s">
        <v>195</v>
      </c>
      <c r="J489" s="9" t="str">
        <f t="shared" si="31"/>
        <v>庄口镇黄雷村购置农业产业加工车间购置西江镇农业产业加工车间160㎡。40</v>
      </c>
      <c r="K489" s="9" t="s">
        <v>1489</v>
      </c>
      <c r="L489" s="4" t="s">
        <v>168</v>
      </c>
      <c r="M489" s="4" t="s">
        <v>63</v>
      </c>
      <c r="N489" s="4" t="s">
        <v>160</v>
      </c>
      <c r="O489" s="4">
        <v>8082</v>
      </c>
      <c r="P489" s="9" t="s">
        <v>161</v>
      </c>
      <c r="Q489" s="9" t="s">
        <v>289</v>
      </c>
      <c r="R489" s="9">
        <f t="shared" si="34"/>
        <v>160</v>
      </c>
      <c r="S489" s="9" t="s">
        <v>27</v>
      </c>
      <c r="T489" s="9" t="s">
        <v>86</v>
      </c>
      <c r="U489" s="9" t="s">
        <v>28</v>
      </c>
      <c r="V489" s="9">
        <v>40</v>
      </c>
      <c r="W489" s="9">
        <v>40</v>
      </c>
      <c r="X489" s="9"/>
      <c r="Y489" s="9" t="s">
        <v>1692</v>
      </c>
      <c r="Z489" s="38" t="str">
        <f t="shared" si="32"/>
        <v>购置西江镇农业产业加工车间160㎡。</v>
      </c>
      <c r="AA489" s="34">
        <v>12</v>
      </c>
      <c r="AB489" s="34">
        <v>54</v>
      </c>
      <c r="AC489" s="38" t="s">
        <v>164</v>
      </c>
      <c r="AD489" s="9" t="s">
        <v>29</v>
      </c>
      <c r="AE489" s="9" t="str">
        <f t="shared" si="37"/>
        <v>庄口镇人民政府</v>
      </c>
      <c r="AF489" s="9" t="str">
        <f t="shared" si="38"/>
        <v>黄雷村民委员会</v>
      </c>
      <c r="AG489" s="9"/>
    </row>
    <row r="490" s="23" customFormat="1" ht="121.8" spans="1:33">
      <c r="A490" s="29">
        <f>SUBTOTAL(103,$B$6:$B490)*1</f>
        <v>485</v>
      </c>
      <c r="B490" s="29" t="s">
        <v>153</v>
      </c>
      <c r="C490" s="9" t="s">
        <v>1477</v>
      </c>
      <c r="D490" s="9" t="s">
        <v>155</v>
      </c>
      <c r="E490" s="9" t="s">
        <v>156</v>
      </c>
      <c r="F490" s="9" t="s">
        <v>157</v>
      </c>
      <c r="G490" s="9" t="s">
        <v>117</v>
      </c>
      <c r="H490" s="9" t="s">
        <v>1435</v>
      </c>
      <c r="I490" s="9" t="s">
        <v>246</v>
      </c>
      <c r="J490" s="9" t="str">
        <f t="shared" si="31"/>
        <v>庄口镇龙化村购置农业产业加工车间购置西江镇农业产业加工车间200㎡。50</v>
      </c>
      <c r="K490" s="9" t="s">
        <v>1481</v>
      </c>
      <c r="L490" s="9" t="s">
        <v>172</v>
      </c>
      <c r="M490" s="9" t="s">
        <v>288</v>
      </c>
      <c r="N490" s="9" t="s">
        <v>1482</v>
      </c>
      <c r="O490" s="9">
        <v>250</v>
      </c>
      <c r="P490" s="9" t="s">
        <v>161</v>
      </c>
      <c r="Q490" s="9" t="s">
        <v>289</v>
      </c>
      <c r="R490" s="9">
        <f t="shared" si="34"/>
        <v>200</v>
      </c>
      <c r="S490" s="9" t="s">
        <v>27</v>
      </c>
      <c r="T490" s="9" t="s">
        <v>86</v>
      </c>
      <c r="U490" s="9" t="s">
        <v>28</v>
      </c>
      <c r="V490" s="9">
        <v>50</v>
      </c>
      <c r="W490" s="9">
        <v>50</v>
      </c>
      <c r="X490" s="9"/>
      <c r="Y490" s="9" t="s">
        <v>1483</v>
      </c>
      <c r="Z490" s="38" t="str">
        <f t="shared" si="32"/>
        <v>购置西江镇农业产业加工车间200㎡。</v>
      </c>
      <c r="AA490" s="34">
        <v>15</v>
      </c>
      <c r="AB490" s="34">
        <v>68</v>
      </c>
      <c r="AC490" s="38" t="s">
        <v>164</v>
      </c>
      <c r="AD490" s="9" t="s">
        <v>29</v>
      </c>
      <c r="AE490" s="9" t="s">
        <v>1438</v>
      </c>
      <c r="AF490" s="9" t="s">
        <v>1438</v>
      </c>
      <c r="AG490" s="9"/>
    </row>
    <row r="491" s="23" customFormat="1" ht="121.8" spans="1:33">
      <c r="A491" s="29">
        <f>SUBTOTAL(103,$B$6:$B491)*1</f>
        <v>486</v>
      </c>
      <c r="B491" s="29" t="s">
        <v>153</v>
      </c>
      <c r="C491" s="9" t="s">
        <v>1477</v>
      </c>
      <c r="D491" s="9" t="s">
        <v>155</v>
      </c>
      <c r="E491" s="9" t="s">
        <v>156</v>
      </c>
      <c r="F491" s="9" t="s">
        <v>157</v>
      </c>
      <c r="G491" s="9" t="s">
        <v>117</v>
      </c>
      <c r="H491" s="9" t="s">
        <v>1435</v>
      </c>
      <c r="I491" s="9" t="s">
        <v>246</v>
      </c>
      <c r="J491" s="9" t="str">
        <f t="shared" si="31"/>
        <v>庄口镇龙化村购置农业产业加工车间购置西江镇农业产业加工车间36㎡。9</v>
      </c>
      <c r="K491" s="9" t="s">
        <v>1485</v>
      </c>
      <c r="L491" s="9" t="s">
        <v>168</v>
      </c>
      <c r="M491" s="9" t="s">
        <v>73</v>
      </c>
      <c r="N491" s="9" t="s">
        <v>160</v>
      </c>
      <c r="O491" s="9">
        <v>823</v>
      </c>
      <c r="P491" s="9" t="s">
        <v>161</v>
      </c>
      <c r="Q491" s="9" t="s">
        <v>289</v>
      </c>
      <c r="R491" s="9">
        <f t="shared" si="34"/>
        <v>36</v>
      </c>
      <c r="S491" s="9" t="s">
        <v>27</v>
      </c>
      <c r="T491" s="9" t="s">
        <v>86</v>
      </c>
      <c r="U491" s="9" t="s">
        <v>28</v>
      </c>
      <c r="V491" s="9">
        <v>9</v>
      </c>
      <c r="W491" s="9">
        <v>9</v>
      </c>
      <c r="X491" s="9"/>
      <c r="Y491" s="9" t="s">
        <v>1486</v>
      </c>
      <c r="Z491" s="38" t="str">
        <f t="shared" si="32"/>
        <v>购置西江镇农业产业加工车间36㎡。</v>
      </c>
      <c r="AA491" s="34">
        <v>2</v>
      </c>
      <c r="AB491" s="34">
        <v>9</v>
      </c>
      <c r="AC491" s="38" t="s">
        <v>164</v>
      </c>
      <c r="AD491" s="9" t="s">
        <v>29</v>
      </c>
      <c r="AE491" s="9" t="s">
        <v>1438</v>
      </c>
      <c r="AF491" s="9" t="s">
        <v>1438</v>
      </c>
      <c r="AG491" s="9"/>
    </row>
    <row r="492" s="23" customFormat="1" ht="121.8" spans="1:33">
      <c r="A492" s="29">
        <f>SUBTOTAL(103,$B$6:$B492)*1</f>
        <v>487</v>
      </c>
      <c r="B492" s="29" t="s">
        <v>153</v>
      </c>
      <c r="C492" s="9" t="s">
        <v>1477</v>
      </c>
      <c r="D492" s="9" t="s">
        <v>155</v>
      </c>
      <c r="E492" s="9" t="s">
        <v>156</v>
      </c>
      <c r="F492" s="9" t="s">
        <v>157</v>
      </c>
      <c r="G492" s="9" t="s">
        <v>117</v>
      </c>
      <c r="H492" s="9" t="s">
        <v>1693</v>
      </c>
      <c r="I492" s="9"/>
      <c r="J492" s="9" t="str">
        <f t="shared" si="31"/>
        <v>庄口镇洛口村、黄冠村购置农业产业加工车间购置西江镇农业产业加工车间381.6㎡。95.4</v>
      </c>
      <c r="K492" s="9" t="s">
        <v>1694</v>
      </c>
      <c r="L492" s="9" t="s">
        <v>168</v>
      </c>
      <c r="M492" s="9" t="s">
        <v>63</v>
      </c>
      <c r="N492" s="9" t="s">
        <v>160</v>
      </c>
      <c r="O492" s="9">
        <v>8082</v>
      </c>
      <c r="P492" s="9" t="s">
        <v>161</v>
      </c>
      <c r="Q492" s="9" t="s">
        <v>289</v>
      </c>
      <c r="R492" s="9">
        <f t="shared" si="34"/>
        <v>381.6</v>
      </c>
      <c r="S492" s="9" t="s">
        <v>27</v>
      </c>
      <c r="T492" s="9" t="s">
        <v>86</v>
      </c>
      <c r="U492" s="9" t="s">
        <v>28</v>
      </c>
      <c r="V492" s="9">
        <v>95.4</v>
      </c>
      <c r="W492" s="9">
        <v>95.4</v>
      </c>
      <c r="X492" s="9"/>
      <c r="Y492" s="9" t="s">
        <v>1695</v>
      </c>
      <c r="Z492" s="38" t="str">
        <f t="shared" si="32"/>
        <v>购置西江镇农业产业加工车间381.6㎡。</v>
      </c>
      <c r="AA492" s="34">
        <v>29</v>
      </c>
      <c r="AB492" s="34">
        <v>2400</v>
      </c>
      <c r="AC492" s="38" t="s">
        <v>164</v>
      </c>
      <c r="AD492" s="9" t="s">
        <v>29</v>
      </c>
      <c r="AE492" s="9" t="s">
        <v>1382</v>
      </c>
      <c r="AF492" s="9" t="str">
        <f>H492&amp;"民委员会"</f>
        <v>洛口村、黄冠村民委员会</v>
      </c>
      <c r="AG492" s="9"/>
    </row>
    <row r="493" s="23" customFormat="1" ht="121.8" spans="1:33">
      <c r="A493" s="29">
        <f>SUBTOTAL(103,$B$6:$B493)*1</f>
        <v>488</v>
      </c>
      <c r="B493" s="29" t="s">
        <v>153</v>
      </c>
      <c r="C493" s="9" t="s">
        <v>1477</v>
      </c>
      <c r="D493" s="9" t="s">
        <v>155</v>
      </c>
      <c r="E493" s="9" t="s">
        <v>156</v>
      </c>
      <c r="F493" s="9" t="s">
        <v>157</v>
      </c>
      <c r="G493" s="9" t="s">
        <v>117</v>
      </c>
      <c r="H493" s="9" t="s">
        <v>1455</v>
      </c>
      <c r="I493" s="9" t="s">
        <v>195</v>
      </c>
      <c r="J493" s="9" t="str">
        <f t="shared" si="31"/>
        <v>庄口镇上芦村购置农业产业加工车间购置西江镇农业产业加工车间48㎡。12</v>
      </c>
      <c r="K493" s="9" t="s">
        <v>1613</v>
      </c>
      <c r="L493" s="9" t="s">
        <v>168</v>
      </c>
      <c r="M493" s="9" t="s">
        <v>63</v>
      </c>
      <c r="N493" s="9" t="s">
        <v>160</v>
      </c>
      <c r="O493" s="9">
        <v>8082</v>
      </c>
      <c r="P493" s="9" t="s">
        <v>161</v>
      </c>
      <c r="Q493" s="9" t="s">
        <v>289</v>
      </c>
      <c r="R493" s="9">
        <f t="shared" si="34"/>
        <v>48</v>
      </c>
      <c r="S493" s="9" t="s">
        <v>27</v>
      </c>
      <c r="T493" s="9" t="s">
        <v>86</v>
      </c>
      <c r="U493" s="9" t="s">
        <v>28</v>
      </c>
      <c r="V493" s="9">
        <v>12</v>
      </c>
      <c r="W493" s="9">
        <v>12</v>
      </c>
      <c r="X493" s="9"/>
      <c r="Y493" s="9" t="s">
        <v>1614</v>
      </c>
      <c r="Z493" s="38" t="str">
        <f t="shared" si="32"/>
        <v>购置西江镇农业产业加工车间48㎡。</v>
      </c>
      <c r="AA493" s="34">
        <v>4</v>
      </c>
      <c r="AB493" s="34">
        <v>18</v>
      </c>
      <c r="AC493" s="38" t="s">
        <v>164</v>
      </c>
      <c r="AD493" s="9" t="s">
        <v>29</v>
      </c>
      <c r="AE493" s="9" t="s">
        <v>1460</v>
      </c>
      <c r="AF493" s="9" t="s">
        <v>1460</v>
      </c>
      <c r="AG493" s="9"/>
    </row>
    <row r="494" s="23" customFormat="1" ht="121.8" spans="1:33">
      <c r="A494" s="29">
        <f>SUBTOTAL(103,$B$6:$B494)*1</f>
        <v>489</v>
      </c>
      <c r="B494" s="29" t="s">
        <v>153</v>
      </c>
      <c r="C494" s="9" t="s">
        <v>1477</v>
      </c>
      <c r="D494" s="9" t="s">
        <v>155</v>
      </c>
      <c r="E494" s="9" t="s">
        <v>156</v>
      </c>
      <c r="F494" s="9" t="s">
        <v>157</v>
      </c>
      <c r="G494" s="9" t="s">
        <v>117</v>
      </c>
      <c r="H494" s="9" t="s">
        <v>1455</v>
      </c>
      <c r="I494" s="9" t="s">
        <v>195</v>
      </c>
      <c r="J494" s="9" t="str">
        <f t="shared" si="31"/>
        <v>庄口镇上芦村购置农业产业加工车间购置西江镇农业产业加工车间84㎡。21</v>
      </c>
      <c r="K494" s="9" t="s">
        <v>1615</v>
      </c>
      <c r="L494" s="9" t="s">
        <v>188</v>
      </c>
      <c r="M494" s="9" t="s">
        <v>77</v>
      </c>
      <c r="N494" s="9" t="s">
        <v>160</v>
      </c>
      <c r="O494" s="9">
        <v>830.33</v>
      </c>
      <c r="P494" s="9" t="s">
        <v>161</v>
      </c>
      <c r="Q494" s="9" t="s">
        <v>289</v>
      </c>
      <c r="R494" s="9">
        <f t="shared" si="34"/>
        <v>84</v>
      </c>
      <c r="S494" s="9" t="s">
        <v>27</v>
      </c>
      <c r="T494" s="9" t="s">
        <v>86</v>
      </c>
      <c r="U494" s="9" t="s">
        <v>28</v>
      </c>
      <c r="V494" s="9">
        <v>21</v>
      </c>
      <c r="W494" s="9">
        <v>21</v>
      </c>
      <c r="X494" s="9"/>
      <c r="Y494" s="9" t="s">
        <v>1616</v>
      </c>
      <c r="Z494" s="38" t="str">
        <f t="shared" si="32"/>
        <v>购置西江镇农业产业加工车间84㎡。</v>
      </c>
      <c r="AA494" s="34">
        <v>4</v>
      </c>
      <c r="AB494" s="34">
        <v>20</v>
      </c>
      <c r="AC494" s="38" t="s">
        <v>164</v>
      </c>
      <c r="AD494" s="9" t="s">
        <v>29</v>
      </c>
      <c r="AE494" s="9" t="str">
        <f>G494&amp;"人民政府"</f>
        <v>庄口镇人民政府</v>
      </c>
      <c r="AF494" s="9" t="str">
        <f>H494&amp;"民委员会"</f>
        <v>上芦村民委员会</v>
      </c>
      <c r="AG494" s="9"/>
    </row>
    <row r="495" s="23" customFormat="1" ht="121.8" spans="1:33">
      <c r="A495" s="29">
        <f>SUBTOTAL(103,$B$6:$B495)*1</f>
        <v>490</v>
      </c>
      <c r="B495" s="29" t="s">
        <v>153</v>
      </c>
      <c r="C495" s="9" t="s">
        <v>1477</v>
      </c>
      <c r="D495" s="9" t="s">
        <v>155</v>
      </c>
      <c r="E495" s="9" t="s">
        <v>156</v>
      </c>
      <c r="F495" s="9" t="s">
        <v>157</v>
      </c>
      <c r="G495" s="9" t="s">
        <v>117</v>
      </c>
      <c r="H495" s="9" t="s">
        <v>1696</v>
      </c>
      <c r="I495" s="9" t="s">
        <v>208</v>
      </c>
      <c r="J495" s="9" t="str">
        <f t="shared" si="31"/>
        <v>庄口镇下芦村购置农业产业加工车间购置西江镇农业产业加工车间120㎡。30</v>
      </c>
      <c r="K495" s="9" t="s">
        <v>1487</v>
      </c>
      <c r="L495" s="9" t="s">
        <v>172</v>
      </c>
      <c r="M495" s="9" t="s">
        <v>25</v>
      </c>
      <c r="N495" s="9" t="s">
        <v>160</v>
      </c>
      <c r="O495" s="9">
        <v>8880</v>
      </c>
      <c r="P495" s="9" t="s">
        <v>161</v>
      </c>
      <c r="Q495" s="9" t="s">
        <v>289</v>
      </c>
      <c r="R495" s="9">
        <f t="shared" si="34"/>
        <v>120</v>
      </c>
      <c r="S495" s="9" t="s">
        <v>27</v>
      </c>
      <c r="T495" s="9" t="s">
        <v>86</v>
      </c>
      <c r="U495" s="9" t="s">
        <v>28</v>
      </c>
      <c r="V495" s="9">
        <v>30</v>
      </c>
      <c r="W495" s="9">
        <v>30</v>
      </c>
      <c r="X495" s="9"/>
      <c r="Y495" s="9" t="s">
        <v>1488</v>
      </c>
      <c r="Z495" s="38" t="str">
        <f t="shared" si="32"/>
        <v>购置西江镇农业产业加工车间120㎡。</v>
      </c>
      <c r="AA495" s="34">
        <v>9</v>
      </c>
      <c r="AB495" s="34">
        <v>41</v>
      </c>
      <c r="AC495" s="38" t="s">
        <v>164</v>
      </c>
      <c r="AD495" s="9" t="s">
        <v>29</v>
      </c>
      <c r="AE495" s="9" t="s">
        <v>1697</v>
      </c>
      <c r="AF495" s="9" t="s">
        <v>1697</v>
      </c>
      <c r="AG495" s="9"/>
    </row>
    <row r="496" s="20" customFormat="1" ht="121.8" spans="1:33">
      <c r="A496" s="29">
        <f>SUBTOTAL(103,$B$6:$B496)*1</f>
        <v>491</v>
      </c>
      <c r="B496" s="29" t="s">
        <v>153</v>
      </c>
      <c r="C496" s="9" t="s">
        <v>1477</v>
      </c>
      <c r="D496" s="9" t="s">
        <v>155</v>
      </c>
      <c r="E496" s="9" t="s">
        <v>156</v>
      </c>
      <c r="F496" s="9" t="s">
        <v>157</v>
      </c>
      <c r="G496" s="9" t="s">
        <v>117</v>
      </c>
      <c r="H496" s="9" t="s">
        <v>1471</v>
      </c>
      <c r="I496" s="9" t="s">
        <v>208</v>
      </c>
      <c r="J496" s="9" t="str">
        <f t="shared" si="31"/>
        <v>庄口镇小坝村购置农业产业加工车间购置西江镇农业产业加工车间28㎡。7</v>
      </c>
      <c r="K496" s="9" t="s">
        <v>1698</v>
      </c>
      <c r="L496" s="9" t="s">
        <v>172</v>
      </c>
      <c r="M496" s="9" t="s">
        <v>25</v>
      </c>
      <c r="N496" s="9" t="s">
        <v>160</v>
      </c>
      <c r="O496" s="9">
        <v>8880</v>
      </c>
      <c r="P496" s="9" t="s">
        <v>161</v>
      </c>
      <c r="Q496" s="9" t="s">
        <v>289</v>
      </c>
      <c r="R496" s="9">
        <f t="shared" si="34"/>
        <v>28</v>
      </c>
      <c r="S496" s="9" t="s">
        <v>27</v>
      </c>
      <c r="T496" s="9" t="s">
        <v>86</v>
      </c>
      <c r="U496" s="9" t="s">
        <v>28</v>
      </c>
      <c r="V496" s="9">
        <v>7</v>
      </c>
      <c r="W496" s="9">
        <v>7</v>
      </c>
      <c r="X496" s="9"/>
      <c r="Y496" s="9" t="s">
        <v>1699</v>
      </c>
      <c r="Z496" s="38" t="str">
        <f t="shared" si="32"/>
        <v>购置西江镇农业产业加工车间28㎡。</v>
      </c>
      <c r="AA496" s="34">
        <v>2</v>
      </c>
      <c r="AB496" s="34">
        <v>9</v>
      </c>
      <c r="AC496" s="38" t="s">
        <v>164</v>
      </c>
      <c r="AD496" s="9" t="s">
        <v>29</v>
      </c>
      <c r="AE496" s="9" t="s">
        <v>1476</v>
      </c>
      <c r="AF496" s="9" t="s">
        <v>1476</v>
      </c>
      <c r="AG496" s="9"/>
    </row>
  </sheetData>
  <mergeCells count="20">
    <mergeCell ref="A2:AG2"/>
    <mergeCell ref="F3:I3"/>
    <mergeCell ref="Q3:R3"/>
    <mergeCell ref="S3:U3"/>
    <mergeCell ref="V3:X3"/>
    <mergeCell ref="Y3:AC3"/>
    <mergeCell ref="AD3:AF3"/>
    <mergeCell ref="A5:B5"/>
    <mergeCell ref="A3:A4"/>
    <mergeCell ref="B3:B4"/>
    <mergeCell ref="C3:C4"/>
    <mergeCell ref="D3:D4"/>
    <mergeCell ref="E3:E4"/>
    <mergeCell ref="K3:K4"/>
    <mergeCell ref="L3:L4"/>
    <mergeCell ref="M3:M4"/>
    <mergeCell ref="N3:N4"/>
    <mergeCell ref="O3:O4"/>
    <mergeCell ref="P3:P4"/>
    <mergeCell ref="AG3:AG4"/>
  </mergeCells>
  <dataValidations count="6">
    <dataValidation type="list" allowBlank="1" showInputMessage="1" showErrorMessage="1" sqref="S335">
      <formula1>'[2]数据源，勿动！'!#REF!</formula1>
    </dataValidation>
    <dataValidation type="list" allowBlank="1" showInputMessage="1" showErrorMessage="1" sqref="S16 S24 S25 S34 S68 S71 S72 S86 S87 S88 S89 S90 S95 S101 S102 S126 S127 S128 S129 S130 S131 S132 S133 S134 S135 S136 S141 S142 S145 S146 S150 S151 S154 S157 S158 S164 S165 S166 S169 S170 S173 S178 S179 S180 S185 S186 S190 S191 S202 S207 S214 S232 S233 S234 S250 S251 S252 S255 S260 S261 S271 S278 S279 S284 S285 S288 S289 S290 S302 S303 S315 S323 S324 S325 S326 S327 S328 S329 S330 S331 S332 S333 S334 S336 S346 S347 S348 S351 S352 S353 S354 S355 S356 S357 S358 S359 S365 S376 S383 S384 S385 S386 S387 S388 S392 S393 S396 S397 S403 S404 S405 S406 S409 S410 S413 S414 S415 S416 S421 S425 S426 S431 S432 S433 S434 S435 S438 S439 S440 S441 S442 S443 S444 S445 S446 S447 S448 S449 S450 S451 S456 S461 S462 S465 S468 S469 S470 S471 S478 S479 S480 S481 S482 S486 S489 S490 S491 S492 S493 S494 S495 S1:S5 S6:S15 S17:S18 S19:S23 S26:S31 S32:S33 S35:S41 S42:S47 S48:S49 S50:S61 S62:S63 S64:S67 S69:S70 S73:S74 S75:S76 S77:S79 S80:S85 S91:S94 S96:S100 S103:S109 S110:S115 S116:S117 S118:S119 S120:S121 S122:S123 S124:S125 S137:S140 S143:S144 S147:S149 S152:S153 S155:S156 S159:S161 S162:S163 S167:S168 S171:S172 S174:S177 S181:S184 S187:S189 S192:S197 S198:S199 S200:S201 S203:S204 S205:S206 S208:S210 S211:S213 S215:S222 S224:S227 S228:S231 S235:S249 S253:S254 S256:S257 S258:S259 S262:S264 S265:S270 S272:S273 S274:S277 S280:S283 S286:S287 S291:S294 S295:S296 S297:S301 S304:S310 S311:S314 S316:S320 S321:S322 S337:S338 S339:S342 S343:S345 S349:S350 S360:S361 S362:S364 S366:S373 S374:S375 S377:S378 S379:S382 S389:S391 S394:S395 S398:S399 S400:S402 S407:S408 S411:S412 S417:S418 S419:S420 S422:S424 S427:S428 S429:S430 S436:S437 S452:S453 S454:S455 S457:S458 S459:S460 S463:S464 S466:S467 S472:S473 S474:S477 S483:S485 S487:S488 S497:S1048576">
      <formula1>'数据源，勿动！'!$A$1:$H$1</formula1>
    </dataValidation>
    <dataValidation allowBlank="1" showInputMessage="1" showErrorMessage="1" sqref="A2:C2 D2:H2 I2 J2 K2 L2:P2 Q2:R2 T2:Y2 Z2:AG2 A5:C5 D5:H5 I5 J5 K5 L5:P5 T5:U5 V5:X5 Y5 Z5:AG5 D106 H106 K106 V106:W106 AA106:AB106 D324 H324 V324:W324 V375:W375 I3:I4 J3:J4 K3:K4 A3:C4 D3:H4 T3:Y4 Q3:R5 Z3:AG4"/>
    <dataValidation type="list" allowBlank="1" showInputMessage="1" showErrorMessage="1" sqref="T6:U6 T16:U16 T24:U24 T25:U25 T34:U34 T41 U41 T68:U68 T71:U71 T72:U72 T86:U86 T87:U87 T88:U88 T89:U89 T90:U90 T95:U95 T101:U101 T102:U102 T126:U126 T127:U127 T128:U128 T129:U129 T130:U130 T131:U131 T132:U132 T133:U133 T134:U134 T135:U135 T136:U136 T141:U141 T142:U142 T145:U145 T146:U146 T150:U150 T151:U151 T154:U154 T155:U155 T156:U156 T157:U157 T158:U158 T162:U162 T163 U163 T164:U164 T165:U165 T166:U166 T169:U169 T170 U170 T173:U173 T178:U178 T179:U179 T180:U180 T185:U185 T186:U186 T190:U190 T191:U191 T202:U202 T207:U207 T214:U214 T223:U223 T232:U232 T233:U233 T234:U234 T240:U240 T243:U243 T244:U244 T245:U245 T246 U246 T247 U247 T250:U250 T251:U251 T252:U252 T253:U253 T254:U254 T255:U255 T256:U256 T257:U257 T258:U258 T259 U259 T260 U260 T261 U261 T264 U264 T265 U265 T266:U266 T267 U267 T271:U271 T274 U274 T275 U275 T276 U276 T277 U277 T278:U278 T279:U279 T280:U280 T281:U281 T283 U283 T284:U284 T285 U285 T286 T287 T288 U288 T289 T290 U295 T296:U296 U299 T300 U300 T301 U301 T302:U302 T303 U303 T304 U304 T307:U307 T308:U308 T315:U315 T320:U320 T323 U323 T324 U324 T325 U325 T326 U326 T327 U327 T328 U328 T329 U329 T330 U330 T331 U331 T332 U332 T333 U333 T334 U334 T335 U335 T336:U336 T346:U346 T347:U347 T348:U348 T349 U349 T350:U350 T351:U351 T352:U352 T353:U353 T354:U354 T355 U355 T356:U356 T357:U357 T358:U358 T359:U359 T365:U365 T366:U366 T373:U373 T376:U376 T383:U383 T384:U384 T385:U385 T386:U386 T387:U387 T388:U388 T392:U392 T393:U393 T396:U396 T397:U397 T403:U403 T404:U404 T405:U405 T406:U406 T409:U409 T410:U410 T413:U413 T414:U414 T415:U415 T416:U416 T419:U419 T420:U420 T421:U421 T422:U422 T425:U425 T426:U426 T429 U429 T430:U430 T431:U431 T432:U432 T433:U433 T434:U434 T435:U435 T438:U438 T439:U439 T440:U440 T441:U441 T442:U442 T443:U443 T444:U444 T445:U445 T446:U446 T447:U447 T448:U448 T449:U449 T450 U450 T451:U451 T452:U452 T453:U453 T454:U454 T455:U455 T456:U456 T457:U457 T458:U458 T461 U461 T462 U462 T463 U463 T464:U464 T465 T468 U468 T469 U469 T470:U470 T471 U471 T472:U472 T473 U473 T476 T477 T478 U478 T479 U479 T480 U481 T483:U483 T486 U486 T487:U487 T488 U488 T489 U489 T490 U490 T491 U491 T492 U492 T493 U493 T494 U494 T495 U495 T496:U496 T248:T249 T262:T263 T268:T270 T272:T273 T305:T306 T309:T310 T311:T314 T316:T319 T321:T322 T459:T460 T466:T467 T474:T475 T484:T485 U248:U249 U262:U263 U272:U273 U286:U287 U289:U290 U291:U294 U305:U306 U309:U310 U311:U314 U316:U319 U321:U322 U459:U460 U466:U467 U474:U477 U484:U485 T7:U9 T10:U12 T13:U15 T187:U189 T208:U210 T211:U213 T343:U345 T400:U402 T19:U23 T17:U18 T69:U70 T73:U74 T75:U76 T143:U144 T167:U168 T171:U172 T203:U204 T205:U206 T241:U242 T337:U338 T377:U378 T407:U408 T411:U412 T417:U418 T423:U424 T427:U428 T235:U239 T174:U177 T194:U197 T137:U140 T181:U184 T32:U33 T48:U49 T62:U63 T84:U85 T116:U117 T118:U119 T120:U121 T122:U123 T124:U125 T152:U153 T192:U193 T198:U199 T200:U201 T360:U361 T374:U375 T394:U395 T398:U399 T436:U437 T96:U100 T42:U47 T26:U31 T110:U115 T147:U149 T159:U161 T64:U67 T80:U83 T224:U227 T228:U231 T50:U61 T77:U79 T362:U364 T389:U391 T91:U94 T339:U342 T379:U382 T215:U222 T35:U40 T103:U109 T367:U372">
      <formula1>INDIRECT(S6)</formula1>
    </dataValidation>
    <dataValidation type="list" allowBlank="1" showInputMessage="1" showErrorMessage="1" sqref="S496">
      <formula1>#REF!</formula1>
    </dataValidation>
    <dataValidation type="list" allowBlank="1" showInputMessage="1" showErrorMessage="1" sqref="S223">
      <formula1>'[3]数据源，勿动！'!#REF!</formula1>
    </dataValidation>
  </dataValidations>
  <pageMargins left="0.354166666666667" right="0.118055555555556" top="0.826388888888889" bottom="0.511805555555556" header="0.5" footer="0.5"/>
  <pageSetup paperSize="8" scale="37" fitToHeight="0" orientation="landscape"/>
  <headerFooter/>
  <ignoredErrors>
    <ignoredError sqref="S496 S3:U4" listDataValidation="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
  <sheetViews>
    <sheetView topLeftCell="A15" workbookViewId="0">
      <selection activeCell="D22" sqref="D22"/>
    </sheetView>
  </sheetViews>
  <sheetFormatPr defaultColWidth="9" defaultRowHeight="14.4"/>
  <cols>
    <col min="1" max="1" width="19.5" style="11" customWidth="1"/>
    <col min="2" max="2" width="20.1296296296296" style="11" customWidth="1"/>
    <col min="3" max="3" width="23" style="11" customWidth="1"/>
    <col min="4" max="4" width="15.6296296296296" style="11" customWidth="1"/>
    <col min="5" max="5" width="19.6296296296296" style="11" customWidth="1"/>
    <col min="6" max="6" width="17.8796296296296" style="11" customWidth="1"/>
    <col min="7" max="7" width="12.75" style="11" customWidth="1"/>
    <col min="8" max="16384" width="9" style="11"/>
  </cols>
  <sheetData>
    <row r="1" ht="31.2" spans="1:8">
      <c r="A1" s="12" t="s">
        <v>27</v>
      </c>
      <c r="B1" s="12" t="s">
        <v>48</v>
      </c>
      <c r="C1" s="12" t="s">
        <v>50</v>
      </c>
      <c r="D1" s="13" t="s">
        <v>59</v>
      </c>
      <c r="E1" s="12" t="s">
        <v>44</v>
      </c>
      <c r="F1" s="12" t="s">
        <v>1700</v>
      </c>
      <c r="G1" s="12" t="s">
        <v>1701</v>
      </c>
      <c r="H1" s="12" t="s">
        <v>57</v>
      </c>
    </row>
    <row r="2" ht="31.2" spans="1:8">
      <c r="A2" s="12" t="s">
        <v>85</v>
      </c>
      <c r="B2" s="12" t="s">
        <v>89</v>
      </c>
      <c r="C2" s="12" t="s">
        <v>90</v>
      </c>
      <c r="D2" s="13" t="s">
        <v>178</v>
      </c>
      <c r="E2" s="12" t="s">
        <v>93</v>
      </c>
      <c r="F2" s="12" t="s">
        <v>1702</v>
      </c>
      <c r="G2" s="12" t="s">
        <v>1701</v>
      </c>
      <c r="H2" s="12" t="s">
        <v>1703</v>
      </c>
    </row>
    <row r="3" ht="29.1" customHeight="1" spans="1:8">
      <c r="A3" s="12" t="s">
        <v>86</v>
      </c>
      <c r="B3" s="12" t="s">
        <v>1704</v>
      </c>
      <c r="C3" s="12" t="s">
        <v>91</v>
      </c>
      <c r="D3" s="14"/>
      <c r="E3" s="12" t="s">
        <v>92</v>
      </c>
      <c r="F3" s="12" t="s">
        <v>1705</v>
      </c>
      <c r="G3" s="14"/>
      <c r="H3" s="14"/>
    </row>
    <row r="4" ht="29.1" customHeight="1" spans="1:8">
      <c r="A4" s="12" t="s">
        <v>1087</v>
      </c>
      <c r="B4" s="12" t="s">
        <v>1706</v>
      </c>
      <c r="C4" s="12" t="s">
        <v>1707</v>
      </c>
      <c r="D4" s="14"/>
      <c r="E4" s="12" t="s">
        <v>1708</v>
      </c>
      <c r="F4" s="14"/>
      <c r="G4" s="14"/>
      <c r="H4" s="14"/>
    </row>
    <row r="5" ht="27" customHeight="1" spans="1:8">
      <c r="A5" s="12" t="s">
        <v>87</v>
      </c>
      <c r="B5" s="12" t="s">
        <v>1709</v>
      </c>
      <c r="C5" s="14"/>
      <c r="D5" s="14"/>
      <c r="E5" s="12" t="s">
        <v>1710</v>
      </c>
      <c r="F5" s="14"/>
      <c r="G5" s="14"/>
      <c r="H5" s="14"/>
    </row>
    <row r="6" ht="30.95" customHeight="1" spans="1:8">
      <c r="A6" s="12" t="s">
        <v>88</v>
      </c>
      <c r="B6" s="12" t="s">
        <v>94</v>
      </c>
      <c r="C6" s="14"/>
      <c r="D6" s="14"/>
      <c r="E6" s="14"/>
      <c r="F6" s="14"/>
      <c r="G6" s="14"/>
      <c r="H6" s="14"/>
    </row>
    <row r="7" spans="1:8">
      <c r="A7" s="15"/>
      <c r="B7" s="15"/>
      <c r="C7" s="15"/>
      <c r="D7" s="15"/>
      <c r="E7" s="15"/>
      <c r="F7" s="15"/>
      <c r="G7" s="15"/>
      <c r="H7" s="15"/>
    </row>
    <row r="15" s="10" customFormat="1" ht="57.6" spans="1:21">
      <c r="A15" s="16" t="s">
        <v>85</v>
      </c>
      <c r="B15" s="16" t="s">
        <v>86</v>
      </c>
      <c r="C15" s="17" t="s">
        <v>1087</v>
      </c>
      <c r="D15" s="16" t="s">
        <v>87</v>
      </c>
      <c r="E15" s="16" t="s">
        <v>88</v>
      </c>
      <c r="F15" s="16" t="s">
        <v>89</v>
      </c>
      <c r="G15" s="16" t="s">
        <v>1704</v>
      </c>
      <c r="H15" s="17" t="s">
        <v>1706</v>
      </c>
      <c r="I15" s="16" t="s">
        <v>1709</v>
      </c>
      <c r="J15" s="17" t="s">
        <v>94</v>
      </c>
      <c r="K15" s="16" t="s">
        <v>91</v>
      </c>
      <c r="L15" s="16" t="s">
        <v>90</v>
      </c>
      <c r="M15" s="19" t="s">
        <v>178</v>
      </c>
      <c r="N15" s="16" t="s">
        <v>93</v>
      </c>
      <c r="O15" s="16" t="s">
        <v>92</v>
      </c>
      <c r="P15" s="16" t="s">
        <v>1708</v>
      </c>
      <c r="Q15" s="16" t="s">
        <v>1710</v>
      </c>
      <c r="R15" s="16" t="s">
        <v>1702</v>
      </c>
      <c r="S15" s="16" t="s">
        <v>1705</v>
      </c>
      <c r="T15" s="16" t="s">
        <v>1701</v>
      </c>
      <c r="U15" s="16" t="s">
        <v>1703</v>
      </c>
    </row>
    <row r="16" s="10" customFormat="1" ht="72" spans="1:21">
      <c r="A16" s="16" t="s">
        <v>43</v>
      </c>
      <c r="B16" s="16" t="s">
        <v>35</v>
      </c>
      <c r="C16" s="17" t="s">
        <v>30</v>
      </c>
      <c r="D16" s="16" t="s">
        <v>42</v>
      </c>
      <c r="E16" s="16" t="s">
        <v>39</v>
      </c>
      <c r="F16" s="16" t="s">
        <v>49</v>
      </c>
      <c r="G16" s="16" t="s">
        <v>1711</v>
      </c>
      <c r="H16" s="17" t="s">
        <v>1712</v>
      </c>
      <c r="I16" s="16" t="s">
        <v>1713</v>
      </c>
      <c r="J16" s="17" t="s">
        <v>94</v>
      </c>
      <c r="K16" s="16" t="s">
        <v>1714</v>
      </c>
      <c r="L16" s="16" t="s">
        <v>1715</v>
      </c>
      <c r="M16" s="19" t="s">
        <v>60</v>
      </c>
      <c r="N16" s="16" t="s">
        <v>45</v>
      </c>
      <c r="O16" s="16" t="s">
        <v>47</v>
      </c>
      <c r="P16" s="16" t="s">
        <v>1716</v>
      </c>
      <c r="Q16" s="16" t="s">
        <v>1717</v>
      </c>
      <c r="R16" s="16" t="s">
        <v>1718</v>
      </c>
      <c r="S16" s="16" t="s">
        <v>1719</v>
      </c>
      <c r="T16" s="16" t="s">
        <v>1701</v>
      </c>
      <c r="U16" s="16" t="s">
        <v>1720</v>
      </c>
    </row>
    <row r="17" s="10" customFormat="1" ht="86.4" spans="1:21">
      <c r="A17" s="16" t="s">
        <v>41</v>
      </c>
      <c r="B17" s="16" t="s">
        <v>34</v>
      </c>
      <c r="C17" s="17" t="s">
        <v>31</v>
      </c>
      <c r="D17" s="16" t="s">
        <v>1721</v>
      </c>
      <c r="E17" s="16" t="s">
        <v>1722</v>
      </c>
      <c r="F17" s="16" t="s">
        <v>1723</v>
      </c>
      <c r="G17" s="16" t="s">
        <v>1724</v>
      </c>
      <c r="H17" s="17" t="s">
        <v>1725</v>
      </c>
      <c r="I17" s="16" t="s">
        <v>1726</v>
      </c>
      <c r="J17" s="18"/>
      <c r="K17" s="16" t="s">
        <v>56</v>
      </c>
      <c r="L17" s="16" t="s">
        <v>52</v>
      </c>
      <c r="M17" s="19" t="s">
        <v>1727</v>
      </c>
      <c r="N17" s="18"/>
      <c r="O17" s="16" t="s">
        <v>1728</v>
      </c>
      <c r="P17" s="16" t="s">
        <v>1729</v>
      </c>
      <c r="Q17" s="16" t="s">
        <v>1730</v>
      </c>
      <c r="R17" s="16" t="s">
        <v>1731</v>
      </c>
      <c r="S17" s="16" t="s">
        <v>1732</v>
      </c>
      <c r="T17" s="18"/>
      <c r="U17" s="16" t="s">
        <v>1733</v>
      </c>
    </row>
    <row r="18" s="10" customFormat="1" ht="57.6" spans="1:21">
      <c r="A18" s="16" t="s">
        <v>1734</v>
      </c>
      <c r="B18" s="16" t="s">
        <v>38</v>
      </c>
      <c r="C18" s="18"/>
      <c r="D18" s="16" t="s">
        <v>1735</v>
      </c>
      <c r="E18" s="16" t="s">
        <v>1736</v>
      </c>
      <c r="F18" s="18"/>
      <c r="H18" s="18"/>
      <c r="I18" s="16" t="s">
        <v>1737</v>
      </c>
      <c r="J18" s="18"/>
      <c r="K18" s="16" t="s">
        <v>95</v>
      </c>
      <c r="L18" s="16" t="s">
        <v>58</v>
      </c>
      <c r="M18" s="19" t="s">
        <v>1738</v>
      </c>
      <c r="N18" s="18"/>
      <c r="O18" s="16" t="s">
        <v>1739</v>
      </c>
      <c r="P18" s="16" t="s">
        <v>1740</v>
      </c>
      <c r="Q18" s="16" t="s">
        <v>1741</v>
      </c>
      <c r="R18" s="18"/>
      <c r="S18" s="16" t="s">
        <v>1742</v>
      </c>
      <c r="T18" s="18"/>
      <c r="U18" s="16" t="s">
        <v>1743</v>
      </c>
    </row>
    <row r="19" s="10" customFormat="1" ht="43.2" spans="1:21">
      <c r="A19" s="16" t="s">
        <v>1744</v>
      </c>
      <c r="B19" s="16" t="s">
        <v>37</v>
      </c>
      <c r="C19" s="18"/>
      <c r="D19" s="16" t="s">
        <v>36</v>
      </c>
      <c r="E19" s="16" t="s">
        <v>1745</v>
      </c>
      <c r="F19" s="18"/>
      <c r="G19" s="18"/>
      <c r="H19" s="18"/>
      <c r="I19" s="18"/>
      <c r="J19" s="18"/>
      <c r="K19" s="16" t="s">
        <v>51</v>
      </c>
      <c r="L19" s="16" t="s">
        <v>54</v>
      </c>
      <c r="M19" s="18"/>
      <c r="N19" s="18"/>
      <c r="O19" s="18"/>
      <c r="P19" s="16" t="s">
        <v>1746</v>
      </c>
      <c r="Q19" s="16" t="s">
        <v>1747</v>
      </c>
      <c r="R19" s="18"/>
      <c r="S19" s="16" t="s">
        <v>1748</v>
      </c>
      <c r="T19" s="18"/>
      <c r="U19" s="18"/>
    </row>
    <row r="20" s="10" customFormat="1" ht="115.2" spans="1:21">
      <c r="A20" s="16" t="s">
        <v>40</v>
      </c>
      <c r="B20" s="16" t="s">
        <v>28</v>
      </c>
      <c r="C20" s="18"/>
      <c r="D20" s="18"/>
      <c r="E20" s="16" t="s">
        <v>57</v>
      </c>
      <c r="F20" s="18"/>
      <c r="G20" s="18"/>
      <c r="H20" s="18"/>
      <c r="I20" s="18"/>
      <c r="J20" s="18"/>
      <c r="K20" s="18"/>
      <c r="L20" s="16" t="s">
        <v>1749</v>
      </c>
      <c r="M20" s="18"/>
      <c r="N20" s="18"/>
      <c r="O20" s="18"/>
      <c r="P20" s="16" t="s">
        <v>1750</v>
      </c>
      <c r="Q20" s="16" t="s">
        <v>1751</v>
      </c>
      <c r="R20" s="18"/>
      <c r="S20" s="18"/>
      <c r="T20" s="18"/>
      <c r="U20" s="18"/>
    </row>
    <row r="21" s="10" customFormat="1" ht="115.2" spans="1:21">
      <c r="A21" s="16" t="s">
        <v>32</v>
      </c>
      <c r="B21" s="18"/>
      <c r="C21" s="18"/>
      <c r="D21" s="18"/>
      <c r="E21" s="18"/>
      <c r="F21" s="18"/>
      <c r="G21" s="18"/>
      <c r="H21" s="18"/>
      <c r="I21" s="18"/>
      <c r="J21" s="18"/>
      <c r="K21" s="18"/>
      <c r="L21" s="16" t="s">
        <v>1752</v>
      </c>
      <c r="M21" s="18"/>
      <c r="N21" s="18"/>
      <c r="O21" s="18"/>
      <c r="P21" s="16" t="s">
        <v>1753</v>
      </c>
      <c r="Q21" s="16" t="s">
        <v>1754</v>
      </c>
      <c r="R21" s="18"/>
      <c r="S21" s="18"/>
      <c r="T21" s="18"/>
      <c r="U21" s="18"/>
    </row>
    <row r="22" s="10" customFormat="1" ht="158.4" spans="1:21">
      <c r="A22" s="18"/>
      <c r="B22" s="18"/>
      <c r="C22" s="18"/>
      <c r="D22" s="18"/>
      <c r="E22" s="18"/>
      <c r="F22" s="18"/>
      <c r="G22" s="18"/>
      <c r="H22" s="18"/>
      <c r="I22" s="18"/>
      <c r="J22" s="18"/>
      <c r="K22" s="18"/>
      <c r="L22" s="16" t="s">
        <v>1755</v>
      </c>
      <c r="M22" s="18"/>
      <c r="N22" s="18"/>
      <c r="O22" s="18"/>
      <c r="P22" s="18"/>
      <c r="Q22" s="18"/>
      <c r="R22" s="18"/>
      <c r="S22" s="18"/>
      <c r="T22" s="18"/>
      <c r="U22" s="18"/>
    </row>
    <row r="23" s="10" customFormat="1" ht="57.6" spans="1:21">
      <c r="A23" s="18"/>
      <c r="B23" s="18"/>
      <c r="C23" s="18"/>
      <c r="D23" s="18"/>
      <c r="E23" s="18"/>
      <c r="F23" s="18"/>
      <c r="G23" s="18"/>
      <c r="H23" s="18"/>
      <c r="I23" s="18"/>
      <c r="J23" s="18"/>
      <c r="K23" s="18"/>
      <c r="L23" s="16" t="s">
        <v>1756</v>
      </c>
      <c r="M23" s="18"/>
      <c r="N23" s="18"/>
      <c r="O23" s="18"/>
      <c r="P23" s="18"/>
      <c r="Q23" s="18"/>
      <c r="R23" s="18"/>
      <c r="S23" s="18"/>
      <c r="T23" s="18"/>
      <c r="U23" s="18"/>
    </row>
    <row r="24" s="10" customFormat="1" ht="57.6" spans="1:21">
      <c r="A24" s="18"/>
      <c r="B24" s="18"/>
      <c r="C24" s="18"/>
      <c r="D24" s="18"/>
      <c r="E24" s="18"/>
      <c r="F24" s="18"/>
      <c r="G24" s="18"/>
      <c r="H24" s="18"/>
      <c r="I24" s="18"/>
      <c r="J24" s="18"/>
      <c r="K24" s="18"/>
      <c r="L24" s="16" t="s">
        <v>30</v>
      </c>
      <c r="M24" s="18"/>
      <c r="N24" s="18"/>
      <c r="O24" s="18"/>
      <c r="P24" s="18"/>
      <c r="Q24" s="18"/>
      <c r="R24" s="18"/>
      <c r="S24" s="18"/>
      <c r="T24" s="18"/>
      <c r="U24" s="18"/>
    </row>
    <row r="25" s="10" customFormat="1" spans="1:21">
      <c r="A25" s="18"/>
      <c r="B25" s="18"/>
      <c r="C25" s="18"/>
      <c r="D25" s="18"/>
      <c r="E25" s="18"/>
      <c r="F25" s="18"/>
      <c r="G25" s="18"/>
      <c r="H25" s="18"/>
      <c r="I25" s="18"/>
      <c r="J25" s="18"/>
      <c r="K25" s="18"/>
      <c r="L25" s="16" t="s">
        <v>57</v>
      </c>
      <c r="M25" s="18"/>
      <c r="N25" s="18"/>
      <c r="O25" s="18"/>
      <c r="P25" s="18"/>
      <c r="Q25" s="18"/>
      <c r="R25" s="18"/>
      <c r="S25" s="18"/>
      <c r="T25" s="18"/>
      <c r="U25" s="18"/>
    </row>
    <row r="26" spans="1:21">
      <c r="A26" s="15"/>
      <c r="B26" s="15"/>
      <c r="C26" s="15"/>
      <c r="D26" s="15"/>
      <c r="E26" s="15"/>
      <c r="F26" s="15"/>
      <c r="G26" s="15"/>
      <c r="H26" s="15"/>
      <c r="I26" s="15"/>
      <c r="J26" s="15"/>
      <c r="K26" s="15"/>
      <c r="M26" s="15"/>
      <c r="N26" s="15"/>
      <c r="O26" s="15"/>
      <c r="P26" s="15"/>
      <c r="Q26" s="15"/>
      <c r="R26" s="15"/>
      <c r="S26" s="15"/>
      <c r="T26" s="15"/>
      <c r="U26" s="15"/>
    </row>
    <row r="27" spans="1:21">
      <c r="A27" s="15"/>
      <c r="B27" s="15"/>
      <c r="C27" s="15"/>
      <c r="D27" s="15"/>
      <c r="E27" s="15"/>
      <c r="F27" s="15"/>
      <c r="G27" s="15"/>
      <c r="H27" s="15"/>
      <c r="I27" s="15"/>
      <c r="J27" s="15"/>
      <c r="K27" s="15"/>
      <c r="L27" s="15"/>
      <c r="M27" s="15"/>
      <c r="N27" s="15"/>
      <c r="O27" s="15"/>
      <c r="P27" s="15"/>
      <c r="Q27" s="15"/>
      <c r="R27" s="15"/>
      <c r="S27" s="15"/>
      <c r="T27" s="15"/>
      <c r="U27" s="15"/>
    </row>
  </sheetData>
  <sheetProtection formatCells="0" formatColumns="0" formatRows="0" insertRows="0" insertColumns="0" insertHyperlinks="0" deleteColumns="0" deleteRows="0" sort="0" autoFilter="0" pivotTables="0"/>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workbookViewId="0">
      <selection activeCell="J16" sqref="J16:M16"/>
    </sheetView>
  </sheetViews>
  <sheetFormatPr defaultColWidth="9" defaultRowHeight="14.4"/>
  <cols>
    <col min="1" max="1" width="15" style="1" customWidth="1"/>
    <col min="2" max="2" width="36.25" style="2" customWidth="1"/>
    <col min="3" max="3" width="20.6296296296296" customWidth="1"/>
  </cols>
  <sheetData>
    <row r="1" ht="34.8" spans="1:3">
      <c r="A1" s="3" t="s">
        <v>3</v>
      </c>
      <c r="B1" s="3" t="s">
        <v>125</v>
      </c>
      <c r="C1" s="3" t="s">
        <v>127</v>
      </c>
    </row>
    <row r="2" ht="26" customHeight="1" spans="1:3">
      <c r="A2" s="4" t="s">
        <v>172</v>
      </c>
      <c r="B2" s="4" t="s">
        <v>25</v>
      </c>
      <c r="C2" s="5">
        <v>9191</v>
      </c>
    </row>
    <row r="3" ht="26" customHeight="1" spans="1:3">
      <c r="A3" s="4" t="s">
        <v>172</v>
      </c>
      <c r="B3" s="6" t="s">
        <v>288</v>
      </c>
      <c r="C3" s="5">
        <v>913</v>
      </c>
    </row>
    <row r="4" ht="26" customHeight="1" spans="1:3">
      <c r="A4" s="7" t="s">
        <v>227</v>
      </c>
      <c r="B4" s="6" t="s">
        <v>1757</v>
      </c>
      <c r="C4" s="5">
        <v>302</v>
      </c>
    </row>
    <row r="5" ht="26" customHeight="1" spans="1:3">
      <c r="A5" s="7" t="s">
        <v>227</v>
      </c>
      <c r="B5" s="6" t="s">
        <v>67</v>
      </c>
      <c r="C5" s="5">
        <v>307.875</v>
      </c>
    </row>
    <row r="6" ht="26" customHeight="1" spans="1:3">
      <c r="A6" s="7" t="s">
        <v>168</v>
      </c>
      <c r="B6" s="6" t="s">
        <v>1758</v>
      </c>
      <c r="C6" s="5">
        <v>359</v>
      </c>
    </row>
    <row r="7" ht="26" customHeight="1" spans="1:3">
      <c r="A7" s="7" t="s">
        <v>168</v>
      </c>
      <c r="B7" s="6" t="s">
        <v>1759</v>
      </c>
      <c r="C7" s="5">
        <v>8082</v>
      </c>
    </row>
    <row r="8" ht="26" customHeight="1" spans="1:3">
      <c r="A8" s="7" t="s">
        <v>168</v>
      </c>
      <c r="B8" s="6" t="s">
        <v>73</v>
      </c>
      <c r="C8" s="5">
        <v>823</v>
      </c>
    </row>
    <row r="9" ht="26" customHeight="1" spans="1:3">
      <c r="A9" s="7" t="s">
        <v>188</v>
      </c>
      <c r="B9" s="6" t="s">
        <v>1760</v>
      </c>
      <c r="C9" s="5">
        <v>1579.04</v>
      </c>
    </row>
    <row r="10" ht="26" customHeight="1" spans="1:3">
      <c r="A10" s="7" t="s">
        <v>188</v>
      </c>
      <c r="B10" s="6" t="s">
        <v>77</v>
      </c>
      <c r="C10" s="5">
        <v>830.33</v>
      </c>
    </row>
    <row r="11" ht="26" customHeight="1" spans="1:3">
      <c r="A11" s="7" t="s">
        <v>159</v>
      </c>
      <c r="B11" s="8" t="s">
        <v>1761</v>
      </c>
      <c r="C11" s="5">
        <v>3312</v>
      </c>
    </row>
    <row r="12" ht="33" customHeight="1" spans="3:13">
      <c r="C12">
        <f>SUM(C2:C11)</f>
        <v>25699.245</v>
      </c>
      <c r="J12" s="9" t="s">
        <v>172</v>
      </c>
      <c r="K12" s="9" t="s">
        <v>25</v>
      </c>
      <c r="L12" s="9" t="s">
        <v>160</v>
      </c>
      <c r="M12" s="9">
        <v>8880</v>
      </c>
    </row>
    <row r="16" ht="69.6" spans="6:13">
      <c r="F16" s="9" t="s">
        <v>227</v>
      </c>
      <c r="G16" s="9" t="s">
        <v>67</v>
      </c>
      <c r="H16" s="9" t="s">
        <v>228</v>
      </c>
      <c r="I16" s="9">
        <v>307.875</v>
      </c>
      <c r="J16" s="9" t="s">
        <v>159</v>
      </c>
      <c r="K16" s="9" t="s">
        <v>69</v>
      </c>
      <c r="L16" s="9" t="s">
        <v>160</v>
      </c>
      <c r="M16" s="9">
        <v>3312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附件1会昌县2023年统筹整合财政涉农资金台账 (2)</vt:lpstr>
      <vt:lpstr>附件1会昌县2023年统筹整合财政涉农资金台账 (定稿)</vt:lpstr>
      <vt:lpstr>附件2项目汇总表</vt:lpstr>
      <vt:lpstr>附件3项目明细表 </vt:lpstr>
      <vt:lpstr>数据源，勿动！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HC</cp:lastModifiedBy>
  <dcterms:created xsi:type="dcterms:W3CDTF">2023-01-28T08:33:00Z</dcterms:created>
  <cp:lastPrinted>2023-03-27T03:20:00Z</cp:lastPrinted>
  <dcterms:modified xsi:type="dcterms:W3CDTF">2023-12-15T01:22:48Z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E8F97ECA2F6A4971BC680BEBDAC66304_13</vt:lpwstr>
  </property>
  <property fmtid="{D5CDD505-2E9C-101B-9397-08002B2CF9AE}" pid="3" name="KSOProductBuildVer">
    <vt:lpwstr>2052-11.8.2.8411</vt:lpwstr>
  </property>
</Properties>
</file>