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88" windowHeight="9227" activeTab="1"/>
  </bookViews>
  <sheets>
    <sheet name="附件2项目汇总表" sheetId="3" r:id="rId1"/>
    <sheet name="附件3项目明细表" sheetId="2" r:id="rId2"/>
    <sheet name="数据源，勿动！"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 hidden="1">附件3项目明细表!$A$4:$XET$78</definedName>
    <definedName name="_xlnm._FilterDatabase" localSheetId="0" hidden="1">附件2项目汇总表!#REF!</definedName>
    <definedName name="_xlnm.Print_Titles" localSheetId="1">附件3项目明细表!$3:$4</definedName>
    <definedName name="产业发展">'数据源，勿动！'!$A$2:$A$6</definedName>
    <definedName name="产业发展项目">[1]数据源!$A$2:$A$6</definedName>
    <definedName name="产业服务支撑项目">'数据源，勿动！'!$D$16:$D$19</definedName>
    <definedName name="创业">'数据源，勿动！'!$H$16:$H$17</definedName>
    <definedName name="创业扶持">[1]数据源!$H$11:$H$17</definedName>
    <definedName name="创业就业项目">[1]数据源!$B$2:$B$6</definedName>
    <definedName name="公益性岗位">'数据源，勿动！'!$J$16:$J$16</definedName>
    <definedName name="巩固“三保障”成果项目">[1]数据源!$E$2:$E$6</definedName>
    <definedName name="巩固三保障成果">'数据源，勿动！'!$E$2:$E$5</definedName>
    <definedName name="加工流通场地设施">[1]数据源!$B$11:$B$17</definedName>
    <definedName name="加工流通项目">'数据源，勿动！'!$B$16:$B$20</definedName>
    <definedName name="健康">'数据源，勿动！'!$P$16:$P$21</definedName>
    <definedName name="教育">'数据源，勿动！'!$O$16:$O$18</definedName>
    <definedName name="金融保险配套">[1]数据源!$D$11:$D$17</definedName>
    <definedName name="金融保险配套项目">'数据源，勿动！'!$E$16:$E$20</definedName>
    <definedName name="就业">'数据源，勿动！'!$G$16:$G$17</definedName>
    <definedName name="就业培训">[1]数据源!$G$11:$G$17</definedName>
    <definedName name="就业项目">'数据源，勿动！'!$B$2:$B$6</definedName>
    <definedName name="农村基础设施">'数据源，勿动！'!#REF!</definedName>
    <definedName name="农村基础设施含产业配套基础设施">'数据源，勿动！'!$L$16:$L$24</definedName>
    <definedName name="农村精神文明建设">'数据源，勿动！'!$S$16:$S$19</definedName>
    <definedName name="配套基础设施">[1]数据源!$C$11:$C$17</definedName>
    <definedName name="配套设施项目">'数据源，勿动！'!$C$16:$C$17</definedName>
    <definedName name="其他">'数据源，勿动！'!$H$2</definedName>
    <definedName name="其他II">'数据源，勿动！'!$U$16:$U$18</definedName>
    <definedName name="人居环境整治">'数据源，勿动！'!$K$16:$K$19</definedName>
    <definedName name="生产基地">[1]数据源!$A$11:$A$17</definedName>
    <definedName name="生产奖补">[1]数据源!$E$11:$E$17</definedName>
    <definedName name="生产项目">'数据源，勿动！'!$A$16:$A$21</definedName>
    <definedName name="务工补助">'数据源，勿动！'!$F$16:$F$17</definedName>
    <definedName name="乡村工匠">'数据源，勿动！'!$I$16:$I$18</definedName>
    <definedName name="乡村建设项目">[1]数据源!$C$2:$C$6</definedName>
    <definedName name="乡村建设行动">'数据源，勿动！'!$C$2:$C$4</definedName>
    <definedName name="乡村治理">'数据源，勿动！'!$R$16:$R$17</definedName>
    <definedName name="乡村治理和精神文明建设">'数据源，勿动！'!$F$2:$F$3</definedName>
    <definedName name="项目管理费">'数据源，勿动！'!$G$2:$G$2</definedName>
    <definedName name="易地搬迁后扶">'数据源，勿动！'!$D$2</definedName>
    <definedName name="易地搬迁后扶II">'数据源，勿动！'!$M$16:$M$18</definedName>
    <definedName name="易地搬迁后扶项目">[1]数据源!$D$2:$D$6</definedName>
    <definedName name="住房">'数据源，勿动！'!$N$16:$N$16</definedName>
    <definedName name="综合保障">'数据源，勿动！'!$Q$16:$Q$21</definedName>
  </definedNames>
  <calcPr calcId="144525"/>
</workbook>
</file>

<file path=xl/sharedStrings.xml><?xml version="1.0" encoding="utf-8"?>
<sst xmlns="http://schemas.openxmlformats.org/spreadsheetml/2006/main" count="1893" uniqueCount="459">
  <si>
    <t>附件2</t>
  </si>
  <si>
    <t>会昌县2023年统筹整合财政涉农资金项目汇总表</t>
  </si>
  <si>
    <t>序号</t>
  </si>
  <si>
    <t>乡镇</t>
  </si>
  <si>
    <t>项目数（个）</t>
  </si>
  <si>
    <t>金额（万元）</t>
  </si>
  <si>
    <t>产业发展</t>
  </si>
  <si>
    <t>就业项目</t>
  </si>
  <si>
    <t>易地搬迁后扶</t>
  </si>
  <si>
    <t>乡村建设行动</t>
  </si>
  <si>
    <t>巩固三保障成果</t>
  </si>
  <si>
    <t>产业项目金额（万元）</t>
  </si>
  <si>
    <t>产业占比（%）</t>
  </si>
  <si>
    <t>备注</t>
  </si>
  <si>
    <t>生产项目</t>
  </si>
  <si>
    <t>加工流通项目</t>
  </si>
  <si>
    <t>配套设施项目</t>
  </si>
  <si>
    <t>产业服务支撑项目</t>
  </si>
  <si>
    <t>金融保险配套项目</t>
  </si>
  <si>
    <t>务工补助</t>
  </si>
  <si>
    <t>公共服务岗位</t>
  </si>
  <si>
    <t>农村基础设施含产业配套基础设施</t>
  </si>
  <si>
    <t>人居环境整治</t>
  </si>
  <si>
    <t>教育</t>
  </si>
  <si>
    <t>住房</t>
  </si>
  <si>
    <t>种植业基地</t>
  </si>
  <si>
    <t>养殖业基地</t>
  </si>
  <si>
    <t>水产养殖业发展</t>
  </si>
  <si>
    <t>休闲农业与乡村旅游</t>
  </si>
  <si>
    <t>光伏电站建设</t>
  </si>
  <si>
    <t>农产品仓储保鲜冷链基础设施建设</t>
  </si>
  <si>
    <t>加工业</t>
  </si>
  <si>
    <t>品牌打造和展销平台</t>
  </si>
  <si>
    <t>市场建设和农村物流</t>
  </si>
  <si>
    <t>帮扶车间（特色手工基地）建设</t>
  </si>
  <si>
    <t>产业路、资源路、旅游路建设</t>
  </si>
  <si>
    <t>产业园（区）</t>
  </si>
  <si>
    <t>智慧农业</t>
  </si>
  <si>
    <t>农业社会化服务</t>
  </si>
  <si>
    <t>小额贷款贴息</t>
  </si>
  <si>
    <t>交通费补助</t>
  </si>
  <si>
    <t>公益性岗位</t>
  </si>
  <si>
    <t>农村道路建设（通村路、通户路、小型桥梁等）</t>
  </si>
  <si>
    <t>农村供水保障设施建设</t>
  </si>
  <si>
    <t>小型农田水利设施建设</t>
  </si>
  <si>
    <t>其他</t>
  </si>
  <si>
    <t>农村污水治理</t>
  </si>
  <si>
    <t>农村垃圾治理</t>
  </si>
  <si>
    <t>村容村貌提升</t>
  </si>
  <si>
    <t>享受“雨露计划”职业教育补助</t>
  </si>
  <si>
    <t>农村危房改造等农房改造</t>
  </si>
  <si>
    <t>合计</t>
  </si>
  <si>
    <t>各乡镇</t>
  </si>
  <si>
    <t>县级奖补</t>
  </si>
  <si>
    <t>白鹅乡</t>
  </si>
  <si>
    <t>城市社区</t>
  </si>
  <si>
    <t>洞头乡</t>
  </si>
  <si>
    <t>富城乡</t>
  </si>
  <si>
    <t>高排乡</t>
  </si>
  <si>
    <t>筠门岭镇</t>
  </si>
  <si>
    <t>麻州镇</t>
  </si>
  <si>
    <t>清溪乡</t>
  </si>
  <si>
    <t>文武坝镇</t>
  </si>
  <si>
    <t>西江镇</t>
  </si>
  <si>
    <t>小密乡</t>
  </si>
  <si>
    <t>晓龙乡</t>
  </si>
  <si>
    <t>永隆乡</t>
  </si>
  <si>
    <t>右水乡</t>
  </si>
  <si>
    <t>站塘乡</t>
  </si>
  <si>
    <t>中村乡</t>
  </si>
  <si>
    <t>周田镇</t>
  </si>
  <si>
    <t>珠兰乡</t>
  </si>
  <si>
    <t>庄埠乡</t>
  </si>
  <si>
    <t>庄口镇</t>
  </si>
  <si>
    <t>附件3</t>
  </si>
  <si>
    <t>2023年巩固拓展脱贫攻坚成果同乡村振兴有效衔接补助资金项目实施计划调整明细表</t>
  </si>
  <si>
    <t>调整事项</t>
  </si>
  <si>
    <t>批复文号</t>
  </si>
  <si>
    <t>批复时间</t>
  </si>
  <si>
    <t>项目计划实施年度</t>
  </si>
  <si>
    <t>项目名称</t>
  </si>
  <si>
    <t>建设性质（新建/续建）</t>
  </si>
  <si>
    <t>时间进度
（建设起止年月）</t>
  </si>
  <si>
    <t>实施地点</t>
  </si>
  <si>
    <t>建设任务（内容）</t>
  </si>
  <si>
    <t>资金来源</t>
  </si>
  <si>
    <t>资金来源文号</t>
  </si>
  <si>
    <t>资金类别</t>
  </si>
  <si>
    <t>资金文件涉及金额（万元）</t>
  </si>
  <si>
    <t>补助标准</t>
  </si>
  <si>
    <t>建设规模</t>
  </si>
  <si>
    <t>项目类别（请筛选）</t>
  </si>
  <si>
    <t>资金规模和筹资方式</t>
  </si>
  <si>
    <t>绩效目标</t>
  </si>
  <si>
    <t>责任单位</t>
  </si>
  <si>
    <t>县（市）区</t>
  </si>
  <si>
    <t>乡（镇）</t>
  </si>
  <si>
    <t>村</t>
  </si>
  <si>
    <t>是否重点帮扶村</t>
  </si>
  <si>
    <t>单位</t>
  </si>
  <si>
    <t>数量</t>
  </si>
  <si>
    <t>类别Ⅰ</t>
  </si>
  <si>
    <t>类别Ⅱ</t>
  </si>
  <si>
    <t>类别Ⅲ</t>
  </si>
  <si>
    <t>总投资（万元）</t>
  </si>
  <si>
    <t>其中：财政衔接推进乡村振兴补助资金</t>
  </si>
  <si>
    <t>其中：整合财政涉农资金</t>
  </si>
  <si>
    <t>效益指标（带农联农效果）</t>
  </si>
  <si>
    <t>产出指标（项目产出成果）</t>
  </si>
  <si>
    <t>受益
户数
（户）</t>
  </si>
  <si>
    <t>受益
人口数
（人）</t>
  </si>
  <si>
    <t>满意度指标</t>
  </si>
  <si>
    <t>项目主管单位</t>
  </si>
  <si>
    <t>项目实施单位</t>
  </si>
  <si>
    <t>后续管护单位</t>
  </si>
  <si>
    <t>项目取消</t>
  </si>
  <si>
    <t>会衔接字【2022】25号</t>
  </si>
  <si>
    <t>2023年</t>
  </si>
  <si>
    <t>人居环境整治项目</t>
  </si>
  <si>
    <t>新建</t>
  </si>
  <si>
    <t>2023年4月-21023年12月</t>
  </si>
  <si>
    <t>会昌县</t>
  </si>
  <si>
    <t>官丰村</t>
  </si>
  <si>
    <t>县定</t>
  </si>
  <si>
    <t>社公坝环境整治提升，入户道路硬化、阶檐硬化约2600平米，维修通道排水沟260米等。</t>
  </si>
  <si>
    <t>中央资金</t>
  </si>
  <si>
    <t>赣财乡振指〔2022〕15号</t>
  </si>
  <si>
    <t>扶贫发展</t>
  </si>
  <si>
    <t>全额补助</t>
  </si>
  <si>
    <t>平方米</t>
  </si>
  <si>
    <t>改善人居环境条件、完善社公坝产业基地基础设施、提高当地群众满意度。</t>
  </si>
  <si>
    <t>≥92%</t>
  </si>
  <si>
    <t>农业农村局</t>
  </si>
  <si>
    <t>洞头乡人民政府</t>
  </si>
  <si>
    <t>官丰村民委员会</t>
  </si>
  <si>
    <t>会衔接字【2022】23号</t>
  </si>
  <si>
    <t>大屋家氧化塘建设项目</t>
  </si>
  <si>
    <t>2023年1月至12月</t>
  </si>
  <si>
    <t>河背村</t>
  </si>
  <si>
    <t>省定</t>
  </si>
  <si>
    <t>新建氧化塘150立方米及建设污水处理设施。</t>
  </si>
  <si>
    <t>省级资金</t>
  </si>
  <si>
    <t>赣财乡振指〔2022〕11号</t>
  </si>
  <si>
    <t>立方米</t>
  </si>
  <si>
    <t>项目实施后，有效解决农村污水乱排放问题，村容村貌及基础设施得到有效改善，受益群众225户620人，其中脱贫户39户174人。</t>
  </si>
  <si>
    <t>河背村民委员会</t>
  </si>
  <si>
    <t>清溪乡农产品加工交易中心冷库建设项目</t>
  </si>
  <si>
    <t>高坑村、
青峰村</t>
  </si>
  <si>
    <t>建设冷库400立方米，含设备采购等（高坑村10万元、青峰村10万元）</t>
  </si>
  <si>
    <t>项目实施后，每年可为村集体增加1.2万元收入，可以解决农产品冷藏问题，增加农产品附加值，促进当地农业产业发展。</t>
  </si>
  <si>
    <t>清溪村、高坑村、
青峰村民委员会</t>
  </si>
  <si>
    <t>清溪乡农产品加工交易中心建设项目</t>
  </si>
  <si>
    <t>清溪村、高坑村、
青峰村</t>
  </si>
  <si>
    <t>新建标准厂房约600平方米，新建屋顶光伏发电60千瓦，新建电商销售服务站80平方米等（清溪村100万元、高坑村20万元、青峰村20万元）</t>
  </si>
  <si>
    <t>项目实施后，每年可为村集体增加10万元收入，可为45户农户提供就近务工岗位，解决农产品仓储和销售问题，增加农产品附加值，促进当地农业产业发展。</t>
  </si>
  <si>
    <t>上屋小组人居环境建设项目</t>
  </si>
  <si>
    <t>续建</t>
  </si>
  <si>
    <t>芙蓉村</t>
  </si>
  <si>
    <t>排水排污基础设施1000米，污水处理塘3亩等。</t>
  </si>
  <si>
    <t>完善村基础设施建设，方便群众生活生产出行，提高群众生活满意度，受益群众210户800人。</t>
  </si>
  <si>
    <t>芙蓉村民委员会</t>
  </si>
  <si>
    <t>芙蓉村村组道路建设项目</t>
  </si>
  <si>
    <t>路面修复300平方，沟渠硬化1000米  排水沟100米，街檐硬化约1200平方米等</t>
  </si>
  <si>
    <t>围屋基础设施建设项目</t>
  </si>
  <si>
    <t>排水沟200米、地面硬化500㎡、挡土墙150m³等</t>
  </si>
  <si>
    <t>会衔接字【2023】2号</t>
  </si>
  <si>
    <t>富硒产业基地建设</t>
  </si>
  <si>
    <t>小密村</t>
  </si>
  <si>
    <t>在下湾小组、大湾小组建设富硒产业基地，平整土地50亩、新增机耕道260米、农渠（0.4m)1400米、清理碎石500立方、换土300立方，配套供水供电设施。</t>
  </si>
  <si>
    <t>县级资金</t>
  </si>
  <si>
    <t>会府发〔2023〕1号</t>
  </si>
  <si>
    <t>米</t>
  </si>
  <si>
    <t>项目实施后，能更加有效利用下湾、大湾小组的良田，便于引进大户进行种植，受益户60户242人，预计每户年增收500元以上</t>
  </si>
  <si>
    <t>小密村民委员会</t>
  </si>
  <si>
    <t>无人农场（水稻）示范基地项目</t>
  </si>
  <si>
    <t>在石塅小组建设无人农场（水稻）示范基地500亩，按无人农场标准平整土地，新建排灌设施、机耕道、农机便桥等基础设施，配套控制中心、维修维护场、智慧育苗中心及相关智能化设施设备。</t>
  </si>
  <si>
    <t>亩</t>
  </si>
  <si>
    <t>项目实施后，在推动数字乡村建设能够取得很好的示范带动效果，提高农业生产效率，增加基地溢价空间，可直接提高承包价格300元每亩，集体收入增收15万元，促进农户82户农业产业增收，带动务工脱贫户5人，每户年均增收2000元以上。</t>
  </si>
  <si>
    <t>丹坑村桥涵及附属工程</t>
  </si>
  <si>
    <t>丹坑村</t>
  </si>
  <si>
    <t>新建水毁丹坑村至河迳通村主路的马口桥涵、长15米，宽4.5米，路引改造200米，挡墙210立方米。</t>
  </si>
  <si>
    <t>座</t>
  </si>
  <si>
    <t>项目建成后，能有效解决3个屋场80户常住人口的出行困难问题，改善出行条件，消除安全隐患。</t>
  </si>
  <si>
    <t>交通运输局</t>
  </si>
  <si>
    <t>丹坑村民委员会</t>
  </si>
  <si>
    <t>草鱼养殖项目</t>
  </si>
  <si>
    <t>秧排村</t>
  </si>
  <si>
    <t>否</t>
  </si>
  <si>
    <t>建设草鱼养殖池中池、跑道池等基础设施20亩，及配套设施建设等。</t>
  </si>
  <si>
    <t>项目实施后，带动水面养殖产业发展，促进产业增收，村集体受益的情况:预计每年盈利约2万元以上，受益群众10户37人，其脱贫户2户8人</t>
  </si>
  <si>
    <t>秧排村民委员会</t>
  </si>
  <si>
    <t>鲈飞鱼养殖项目</t>
  </si>
  <si>
    <t>建设鲈飞鱼养殖池中池、跑道池等基础设施20亩，及配套设施建设等。</t>
  </si>
  <si>
    <t>项目实施后，带动水面养殖产业发展，促进产业增收，村集体受益的情况:预计每年盈利约2万元以上，受益群众10户37人，其脱贫户3户12人</t>
  </si>
  <si>
    <t>鲶鱼养殖项目</t>
  </si>
  <si>
    <t>建设鲶鱼养殖池中池、跑道池等基础设施15亩，及配套设施建设等。</t>
  </si>
  <si>
    <t>项目实施后，带动水面养殖产业发展，促进产业增收，村集体受益的情况:预计每年盈利约1.5万元以上，受益群众12户41人，其脱贫户2户8人</t>
  </si>
  <si>
    <t>烤烟房修缮项目</t>
  </si>
  <si>
    <t>上营村</t>
  </si>
  <si>
    <t>烟叶产业发展，烤房约50座搭建编烟工作棚、维修烤房设备、线路及炉膛、购置烤烟房设备等。</t>
  </si>
  <si>
    <t>项目实施后，带动烟叶产业发展，解决烟农烤房不足、提高烟农烤后烟叶质量，提高烟农经济效益，受益群众61户320人，其脱贫户15户54人。</t>
  </si>
  <si>
    <t>上营村民委员会</t>
  </si>
  <si>
    <t>水面养殖配套设施建设项目</t>
  </si>
  <si>
    <t>水面养殖池基地周边配套基础设施建设（包括道路拓宽500m*1.5m*18mm，素土路200m，改建新建排水沟500m，挡土墙100m，水沟盖板，检查井等）</t>
  </si>
  <si>
    <t>项目实施后，带动水面养殖产业发展，促进产业增收，村集体受益的情况:预计每年盈利约2万元以上，受益群众12户41人，其脱贫户2户8人</t>
  </si>
  <si>
    <t>牛光互补项目</t>
  </si>
  <si>
    <t>大坑村、岗脑村、上营村、长江村、司背村、桥塘村、半岗村、新圩村、中桂村</t>
  </si>
  <si>
    <t>建设养牛基地5000平方米，养牛基地顶部搭建分布式光伏发电站350kw，养牛基地基础设施建设及配套设施建设、用电设施建设等。（大坑村投资入股66万元资金；岗脑村投资入股51万元资金；上营村投资入股37万元资金；长江村投资入股5万元资金；司背村投资入股50万；中桂村投资入股10万元资金；桥塘村投资入股28万元；半岗村、新圩村每村投资入股30万元）</t>
  </si>
  <si>
    <t>大坑村、岗脑村、上营村、长江村、司背村、桥塘村、半岗村、新圩村、中桂村投资入股共建牛光互补项目，项目建成收益按入股资金比例分红，项目实施后，带动养牛产业发展，促进产业增收，村集体受益的情况:预计每年盈利约15万元以上，受益群众12户39人，其脱贫户2户8人</t>
  </si>
  <si>
    <t>周田镇人民政府</t>
  </si>
  <si>
    <t>陈屋组环境整治项目建设</t>
  </si>
  <si>
    <t>麻州村</t>
  </si>
  <si>
    <t>麻州村新陈屋和老陈屋小组新建排污水沟2000米，硬化路面500平方米等。</t>
  </si>
  <si>
    <t>项目实施后，完善村基础设施建设，改善村民居住环境，提升全村整体村容村貌，提高村民幸福指数，可使20户，75人受益。</t>
  </si>
  <si>
    <t>麻州村村委会</t>
  </si>
  <si>
    <t>九子墓人居环境整治项目</t>
  </si>
  <si>
    <t>湘江村</t>
  </si>
  <si>
    <t>灌溉蓄水塘整治挡墙100米，排污沟1300米及人居环境整治</t>
  </si>
  <si>
    <t>项目实施后，完善村基础设施建设，改善村民居住环境，提升全村整体村容村貌，提高村民幸福指数，可使22户，82人受益。</t>
  </si>
  <si>
    <t>湘江村村委会</t>
  </si>
  <si>
    <t>大厅下人居环境整治项目</t>
  </si>
  <si>
    <t>灌溉蓄水塘整治挡墙70米，排污沟2000米及人居环境整治</t>
  </si>
  <si>
    <t>项目实施后，完善村基础设施建设，改善村民居住环境，提升全村整体村容村貌，提高村民幸福指数，可使35户，82人受益。</t>
  </si>
  <si>
    <t>新建综合农事服务中心</t>
  </si>
  <si>
    <t>2023年1月至2023年12月</t>
  </si>
  <si>
    <t>齐心村</t>
  </si>
  <si>
    <t>新建农事服务中心3000㎡</t>
  </si>
  <si>
    <t>项目实施后，有效提升农业生产服务水平，合理调配农事服务资源，最大限度为当地农户提供农资、农机、农业服务，提高农业生产效率，降低人工成本，促进农业产业增收，受益本村及邻村农户2856户（其中脱贫户232和监测户20户），每户年均增收1200元以上。</t>
  </si>
  <si>
    <t>麻州镇人民政府</t>
  </si>
  <si>
    <t>会衔接字〔2023〕2号</t>
  </si>
  <si>
    <t>垂钓产业发展项目</t>
  </si>
  <si>
    <t>建设占地19亩垂钓产业发展基地，钓台10座，地面硬化200㎡，六角块护坡1800㎡。</t>
  </si>
  <si>
    <t>项目实施后，提供有偿垂钓服务，每年增加村集体收益预计约4万元，可使20户68人实现户均增收600元以上。</t>
  </si>
  <si>
    <t>齐心村村委会</t>
  </si>
  <si>
    <t>洛口村下洛人居环境整治项目</t>
  </si>
  <si>
    <t>洛口村</t>
  </si>
  <si>
    <t>房前屋后排污沟500米，街檐硬化1000平方米，脱贫户入户路整修300米，破损路面修复500米，公共照明20盏，堡坎300立方米，通组路面拓宽500米等。</t>
  </si>
  <si>
    <t>改善农村人居环境，助力美丽乡村建设，打造生态美丽宜居新农村，受益户数90户，450人。</t>
  </si>
  <si>
    <t>洛口村民委员会</t>
  </si>
  <si>
    <t>桂坑村</t>
  </si>
  <si>
    <t>新建公共防护设施约1000米，沟渠硬化约500米，排水沟约800米，街檐硬化500㎡等</t>
  </si>
  <si>
    <t>工程实施后，能有效解决提升周边57户人居环境，发展庭院经济增加收入，村民幸福感、满意度得到提升。</t>
  </si>
  <si>
    <t>街檐硬化约600平方米、公共防护设施约800米、排水沟约300米、挡土墙约150立方等。</t>
  </si>
  <si>
    <t>桂坑村民委员会</t>
  </si>
  <si>
    <t>项目资金调整，减少360万元</t>
  </si>
  <si>
    <t>全县脱贫户，边缘易致贫户、突发严重困难户（未消除风险）自主发展产业到户奖补</t>
  </si>
  <si>
    <t>通过政府奖补引导脱贫人口和监测户自主发展产业，激发其内生动力，稳定收入，将有效巩固拓展脱贫攻坚成果</t>
  </si>
  <si>
    <t>各乡（镇）人民政府</t>
  </si>
  <si>
    <t>项目资金调整，减少420万元</t>
  </si>
  <si>
    <t>全县脱贫户，边缘易致贫户、突发严重困难户（未消除风险）庭院经济发展奖补</t>
  </si>
  <si>
    <t>户</t>
  </si>
  <si>
    <t>项目实施后，激发全县脱贫户、边缘易致贫户、突发严重困难户（未消除风险）发展庭院产业积极性，促进产业增收，受脱贫户10000万户，户均增收1000元以上。</t>
  </si>
  <si>
    <t>项目新增</t>
  </si>
  <si>
    <t>乳鸽养殖基地建设项目</t>
  </si>
  <si>
    <t>2023年6月-2023年12月</t>
  </si>
  <si>
    <t>搭建钢架棚600 平方米，一期满足 1000 对种鸽养殖规模</t>
  </si>
  <si>
    <t>项目实施后，每年可为村集体增加1.8万元收入，带动当地农户发展鸽子养殖产业，为周边农户提供肉鸽幼仔，受益群众46户164人（其中脱贫户11户44人），户均增收1000元/年。</t>
  </si>
  <si>
    <t>大屋家小组人居环境整治项目</t>
  </si>
  <si>
    <t>余坪硬化960平方米，新建排水排污沟160米，挡土墙50米。</t>
  </si>
  <si>
    <t>完善当地村基础设施建设，解决生活污水、雨水横流问题，改善人居环境，提高农户幸福感满意度。</t>
  </si>
  <si>
    <t>河背村灌溉水利设施建设项目</t>
  </si>
  <si>
    <t>禾坪脑灌溉水渠建设330m*40cm*40cm，拦水陂1座；上屋子公路建设40m*3m*15cm，排水沟64m*30cm*30cm，围墙27m；沿潭背灌溉水渠建设:305m*60cm*60cm，270m*40cm*40cm等。</t>
  </si>
  <si>
    <t>项目实施后，改善当地农户农业生产灌溉条件，节约生产成本，受益农户106户551人（其中脱贫户16户68人）</t>
  </si>
  <si>
    <t>购置农业产业加工车间</t>
  </si>
  <si>
    <t>清溪村</t>
  </si>
  <si>
    <t>是</t>
  </si>
  <si>
    <t>采用“飞地抱团发展”模式，购置西江镇农业产业加工车间667平方米，每年收取稳定收益。</t>
  </si>
  <si>
    <t>㎡</t>
  </si>
  <si>
    <t>项目实施后，预计每年为全县村集体经济增加6万元，用于持续改善人居环境、完善村基础设施建设、增加公益性岗位、产业发展等，受益脱贫户30户123人，年均增收2000元以上。</t>
  </si>
  <si>
    <t>清溪村民委员会</t>
  </si>
  <si>
    <t>高坑村</t>
  </si>
  <si>
    <t>采用“飞地抱团发展”模式，购置西江镇农业产业加工车间200平方米，每年收取稳定收益.</t>
  </si>
  <si>
    <t>项目实施后，预计每年为全县村集体经济增加1.8万元，用于持续改善人居环境、完善村基础设施建设、增加公益性岗位、产业发展等，受益脱贫户10户45人，年均增收1800元以上。</t>
  </si>
  <si>
    <t>高坑村民委员会</t>
  </si>
  <si>
    <t>青峰村</t>
  </si>
  <si>
    <t>青峰村民委员会</t>
  </si>
  <si>
    <t>门岭村浆砌石挡土墙</t>
  </si>
  <si>
    <t>门岭村</t>
  </si>
  <si>
    <t>1、下水湾小组山脚下挡墙:长度240米，含基础高度2.1米，平均宽度2米;2、下水湾小组河堤挡墙:长度30米，含基础高度3.2米，平均宽度2米；</t>
  </si>
  <si>
    <t>门岭村民委员会</t>
  </si>
  <si>
    <t>门岭村排污排水管道建设</t>
  </si>
  <si>
    <t>排污排水管500米，化粪池3个，沉沙井8个等</t>
  </si>
  <si>
    <t>门岭村倒水湾组道路建设项目</t>
  </si>
  <si>
    <t>2022年1月-2022年12月</t>
  </si>
  <si>
    <t>路面硬化3500平方米；</t>
  </si>
  <si>
    <t>乡村建设项目</t>
  </si>
  <si>
    <t>农村基础设施</t>
  </si>
  <si>
    <t>农村道路建设（通村、通户路）</t>
  </si>
  <si>
    <t>完善村基础设施建设，方便群众生活生产出行，提高群众生活满意度，受益群众175户650人。</t>
  </si>
  <si>
    <t>农机购置项目</t>
  </si>
  <si>
    <t>购买羿农EN954-C(G4)无人驾驶轮式拖拉机1台，巨隆1GQN-230H旋耕机1台、大疆3WWDZ-40B农业无人飞机1台、大疆T50撒播器1台、洋马2ZGQ-60D(G4)无人驾驶高速插秧机1台、洋马4LZ-6.0A(G4)无人驾驶收割机1台等农机及配件</t>
  </si>
  <si>
    <t>台</t>
  </si>
  <si>
    <t>项目实施后，在推动数字乡村建设能够取得很好的示范带动效果，提高农业生产效率，增加基地溢价空间，促进农户52户农业产业增收，带动务工脱贫户5人，每户年均增收1500元以上。</t>
  </si>
  <si>
    <t>产业发展项目</t>
  </si>
  <si>
    <t>在石塅小组富硒（水稻）示范基地内；新建跨河农机拱涵1座，长9米，内垮8米，桥面宽4.5米；新建农机仓库200平方米；水坝改造1座，主要包括蓄洪口、闸门、防洪墙改造等；新建防洪护坡堡坎约60米等基础设施</t>
  </si>
  <si>
    <t>谷物烘干设备购置</t>
  </si>
  <si>
    <t>购置谷物烘干机1套，日烘干能力达到30吨</t>
  </si>
  <si>
    <t>套</t>
  </si>
  <si>
    <t>每年增加村集体收入约3万元，改善当地群众农业产业发展条件，节约人力成本，提高烘干效益，助力100户(其中脱贫户12户）农户节约生产成本.300元/亩。</t>
  </si>
  <si>
    <t>半岗、岗脑、司背、寨下、小田、上营村</t>
  </si>
  <si>
    <t>肉牛养殖基地建设项目</t>
  </si>
  <si>
    <t>2023年4月至12月</t>
  </si>
  <si>
    <t>大坑村、岗脑村、上营村、长江村、司背村、桥塘村、半岗村、新圩村、中桂村、梅子村</t>
  </si>
  <si>
    <t>建设肉牛养殖基地，其中钢桁架结构牛棚三座总面积约6600平方米，肉牛养殖基地基础设施建设及配套设施建设、用电设施建设等。（大坑村投资入股66万元资金；岗脑村投资入股51万元资金；上营村投资入股86.8万元资金；司背村投资入股50万；长江、中桂村投资入股10万元资金；桥塘村投资入股28万元；半岗村、新圩村每村投资入股30万元；梅子村投资入股20.2万元）</t>
  </si>
  <si>
    <t>省级资金、中央资金</t>
  </si>
  <si>
    <t>赣财乡振指〔2022〕11号，赣财乡振指〔2022〕15号</t>
  </si>
  <si>
    <t>8082、8880</t>
  </si>
  <si>
    <t>大坑村、岗脑村、上营村、长江村、司背村、桥塘村、半岗村、新圩村、中桂、梅子村投资入股共建肉牛养殖基地，项目建成收益按入股资金比例分红，项目实施后，带动养牛产业发展，促进产业增收，村集体受益的情况:预计每年盈利约20万元以上，受益群众12户39人，其脱贫户2户8人</t>
  </si>
  <si>
    <t>岗脑村委会</t>
  </si>
  <si>
    <t>分布式光伏发电项目</t>
  </si>
  <si>
    <t>岗脑村、上官村</t>
  </si>
  <si>
    <t>搭建分布式光伏发电站280kw，用电设施建设等。（岗脑村投资入股58万元资金；上官村投资40万元资金）</t>
  </si>
  <si>
    <t>光伏发电站项目建成收益按入股资金比例分红，项目实施后，村集体受益的情况:预计每年盈利约7万元以上，受益群众12户39人，其脱贫户2户8人</t>
  </si>
  <si>
    <t>发改委</t>
  </si>
  <si>
    <t>农事服务中心设备采购项目</t>
  </si>
  <si>
    <t>新建农事服务中心农机设备8套、秧盘采购50000片</t>
  </si>
  <si>
    <t>麻州村新陈屋和老陈屋小组新建排污水沟（管）1800米，硬化路面2700平方米等。</t>
  </si>
  <si>
    <t>会府字〔2023〕1号</t>
  </si>
  <si>
    <t>灌溉蓄水塘整治挡墙120米，地面硬化650平方米</t>
  </si>
  <si>
    <t>灌溉蓄水塘整治挡墙40立方米，排污沟100米及6户贫困户房屋修缮。</t>
  </si>
  <si>
    <t>环境整治项目</t>
  </si>
  <si>
    <t>齐心村环境整治，安全毛石挡墙460m³，地面硬化350㎡，排水沟1800米。</t>
  </si>
  <si>
    <t>项目实施后，有效改善当地群众生产生活出行条件，消除交通出行安全隐患，受益农户34户（其中脱贫户15户）</t>
  </si>
  <si>
    <t>齐心村民委员会</t>
  </si>
  <si>
    <t>路面修复项目</t>
  </si>
  <si>
    <t>混凝土挡土墙约25米，砖砌挡土墙约50米，路面修复约2350平方米、地面硬化约50平方米。</t>
  </si>
  <si>
    <t>上洋小组路面修复项目</t>
  </si>
  <si>
    <t>拆除破损路面约1350平方米，18公分地面硬化约1350平方米，砖砌排水沟约30米。</t>
  </si>
  <si>
    <t>鸵鸟养殖基地建设项目</t>
  </si>
  <si>
    <t>2023年6月至12月</t>
  </si>
  <si>
    <t>大陂村</t>
  </si>
  <si>
    <t>新建商品鸵鸟养殖区1000平方米及配套设施。</t>
  </si>
  <si>
    <t>项目建成后收益归村集体所有，可带动全镇鸵鸟养殖产业发展，促进产业增收，村集体受益的情况:预计每年盈利约100万元以上，受益群众28户126人（其脱贫户5户19人），户均增收2000元以上。</t>
  </si>
  <si>
    <t>庄口镇人民政府</t>
  </si>
  <si>
    <t>大陂村民委员会</t>
  </si>
  <si>
    <t>鹅形坑小微饮水提升工程</t>
  </si>
  <si>
    <t>黄雷村</t>
  </si>
  <si>
    <t>新增一座10m³不锈钢蓄水箱，加装供水一体化过滤、消毒、净水设备一套，pe63给水管道2600m，水厂周边防护堤150m³</t>
  </si>
  <si>
    <t>农村供水保障设施建设，解决筠门岭镇黄雷村老屋场、象子脑农户供水保障问题、受益户数50户150人。</t>
  </si>
  <si>
    <t>新建拦水陂一座，铺设63-32mmPE管道2500米，,8m3不锈钢蓄水箱及基础和防护围栏。</t>
  </si>
  <si>
    <t>水利局</t>
  </si>
  <si>
    <t>黄雷村民委员会</t>
  </si>
  <si>
    <t>项目新增，资金在产业奖补核减360万元中列支</t>
  </si>
  <si>
    <t>狮子村</t>
  </si>
  <si>
    <t>采用“飞地抱团发展”模式，购置西江镇农业产业加工车间266.67平方米，每年收取稳定收益。</t>
  </si>
  <si>
    <t>项目实施后，预计每年为全县村集体经济增加2.4万元，用于持续改善人居环境、完善村基础设施建设、增加公益性岗位、产业发展等，受益脱贫户12户54人，年均增收2000元以上。</t>
  </si>
  <si>
    <t>白鹅乡人民政府</t>
  </si>
  <si>
    <t>林珠村</t>
  </si>
  <si>
    <t>团龙村</t>
  </si>
  <si>
    <t>下堡村</t>
  </si>
  <si>
    <t>水口村</t>
  </si>
  <si>
    <t>饼丘村</t>
  </si>
  <si>
    <t>半迳村</t>
  </si>
  <si>
    <t>项目新增，资金在庭院经济核减420万元中列支</t>
  </si>
  <si>
    <t>上保村</t>
  </si>
  <si>
    <t>2024年</t>
  </si>
  <si>
    <t>2023年6月-2023年13月</t>
  </si>
  <si>
    <t>水洲村</t>
  </si>
  <si>
    <t>采用“飞地抱团发展”模式，购置西江镇农业产业加工车间266.68平方米，每年收取稳定收益。</t>
  </si>
  <si>
    <t>项目实施后，预计每年为全县村集体经济增加2.4万元，用于持续改善人居环境、完善村基础设施建设、增加公益性岗位、产业发展等，受益脱贫户12户54人，年均增收2001元以上。</t>
  </si>
  <si>
    <t>≥93%</t>
  </si>
  <si>
    <t>2025年</t>
  </si>
  <si>
    <t>2023年6月-2023年14月</t>
  </si>
  <si>
    <t>中坝村</t>
  </si>
  <si>
    <t>采用“飞地抱团发展”模式，购置西江镇农业产业加工车间266.69平方米，每年收取稳定收益。</t>
  </si>
  <si>
    <t>项目实施后，预计每年为全县村集体经济增加2.4万元，用于持续改善人居环境、完善村基础设施建设、增加公益性岗位、产业发展等，受益脱贫户12户54人，年均增收2002元以上。</t>
  </si>
  <si>
    <t>≥94%</t>
  </si>
  <si>
    <t>2026年</t>
  </si>
  <si>
    <t>2023年6月-2023年15月</t>
  </si>
  <si>
    <t>官山村</t>
  </si>
  <si>
    <t>采用“飞地抱团发展”模式，购置西江镇农业产业加工车间266.70平方米，每年收取稳定收益。</t>
  </si>
  <si>
    <t>项目实施后，预计每年为全县村集体经济增加2.4万元，用于持续改善人居环境、完善村基础设施建设、增加公益性岗位、产业发展等，受益脱贫户12户54人，年均增收2003元以上。</t>
  </si>
  <si>
    <t>≥95%</t>
  </si>
  <si>
    <t>2027年</t>
  </si>
  <si>
    <t>2023年6月-2023年16月</t>
  </si>
  <si>
    <t>小燕村</t>
  </si>
  <si>
    <t>采用“飞地抱团发展”模式，购置西江镇农业产业加工车间266.71平方米，每年收取稳定收益。</t>
  </si>
  <si>
    <t>项目实施后，预计每年为全县村集体经济增加2.4万元，用于持续改善人居环境、完善村基础设施建设、增加公益性岗位、产业发展等，受益脱贫户12户54人，年均增收2004元以上。</t>
  </si>
  <si>
    <t>≥96%</t>
  </si>
  <si>
    <t>2028年</t>
  </si>
  <si>
    <t>2023年6月-2023年17月</t>
  </si>
  <si>
    <t>桥塘村</t>
  </si>
  <si>
    <t>采用“飞地抱团发展”模式，购置西江镇农业产业加工车间266.72平方米，每年收取稳定收益。</t>
  </si>
  <si>
    <t>项目实施后，预计每年为全县村集体经济增加2.4万元，用于持续改善人居环境、完善村基础设施建设、增加公益性岗位、产业发展等，受益脱贫户12户54人，年均增收2005元以上。</t>
  </si>
  <si>
    <t>≥97%</t>
  </si>
  <si>
    <t>2029年</t>
  </si>
  <si>
    <t>2023年6月-2023年18月</t>
  </si>
  <si>
    <t>大西坝村</t>
  </si>
  <si>
    <t>采用“飞地抱团发展”模式，购置西江镇农业产业加工车间266.73平方米，每年收取稳定收益。</t>
  </si>
  <si>
    <t>项目实施后，预计每年为全县村集体经济增加2.4万元，用于持续改善人居环境、完善村基础设施建设、增加公益性岗位、产业发展等，受益脱贫户12户54人，年均增收2006元以上。</t>
  </si>
  <si>
    <t>≥98%</t>
  </si>
  <si>
    <t>2030年</t>
  </si>
  <si>
    <t>2023年6月-2023年19月</t>
  </si>
  <si>
    <t>寨富村</t>
  </si>
  <si>
    <t>采用“飞地抱团发展”模式，购置西江镇农业产业加工车间266.74平方米，每年收取稳定收益。</t>
  </si>
  <si>
    <t>项目实施后，预计每年为全县村集体经济增加2.4万元，用于持续改善人居环境、完善村基础设施建设、增加公益性岗位、产业发展等，受益脱贫户12户54人，年均增收2007元以上。</t>
  </si>
  <si>
    <t>≥99%</t>
  </si>
  <si>
    <t>2031年</t>
  </si>
  <si>
    <t>2023年6月-2023年20月</t>
  </si>
  <si>
    <t>采用“飞地抱团发展”模式，购置西江镇农业产业加工车间266.75平方米，每年收取稳定收益。</t>
  </si>
  <si>
    <t>项目实施后，预计每年为全县村集体经济增加2.4万元，用于持续改善人居环境、完善村基础设施建设、增加公益性岗位、产业发展等，受益脱贫户12户54人，年均增收2008元以上。</t>
  </si>
  <si>
    <t>≥100%</t>
  </si>
  <si>
    <t>乡村治理和精神文明建设</t>
  </si>
  <si>
    <t>项目管理费</t>
  </si>
  <si>
    <t>易地搬迁后扶II</t>
  </si>
  <si>
    <t>乡村治理</t>
  </si>
  <si>
    <t>其他II</t>
  </si>
  <si>
    <t>就业</t>
  </si>
  <si>
    <t>农村精神文明建设</t>
  </si>
  <si>
    <t>创业</t>
  </si>
  <si>
    <t>农村公共服务</t>
  </si>
  <si>
    <t>健康</t>
  </si>
  <si>
    <t>乡村工匠</t>
  </si>
  <si>
    <t>综合保障</t>
  </si>
  <si>
    <t>技能培训</t>
  </si>
  <si>
    <t>创业培训</t>
  </si>
  <si>
    <t>乡村工匠培育培训</t>
  </si>
  <si>
    <t>农村卫生厕所改造（户用、公共厕所）</t>
  </si>
  <si>
    <t>村庄规划编制（含修编）</t>
  </si>
  <si>
    <t>参加城乡居民基本医疗保险</t>
  </si>
  <si>
    <t>享受农村居民最低生活保障</t>
  </si>
  <si>
    <t>开展乡村治理示范创建</t>
  </si>
  <si>
    <t>培养“四有”新时代农民</t>
  </si>
  <si>
    <t>少数民族特色村寨建设项目</t>
  </si>
  <si>
    <t>科技服务</t>
  </si>
  <si>
    <t>小额信贷风险补偿金</t>
  </si>
  <si>
    <t>生产奖补、劳务补助等</t>
  </si>
  <si>
    <t>以工代训</t>
  </si>
  <si>
    <t>创业奖补</t>
  </si>
  <si>
    <t>乡村工匠大师工作室</t>
  </si>
  <si>
    <t>“一站式”社区综合服务设施建设</t>
  </si>
  <si>
    <t>参与“学前学会普通话”行动</t>
  </si>
  <si>
    <t>参加大病保险</t>
  </si>
  <si>
    <t>参加城乡居民基本养老保险</t>
  </si>
  <si>
    <t>推进“积分制”“清单式”等管理方式</t>
  </si>
  <si>
    <t>移风易俗</t>
  </si>
  <si>
    <t>困难群众饮用低氟茶</t>
  </si>
  <si>
    <t>人才培养</t>
  </si>
  <si>
    <t>特色产业保险保费补助</t>
  </si>
  <si>
    <t>乡村工匠传习所</t>
  </si>
  <si>
    <t>易地扶贫搬迁贷款债券贴息补助</t>
  </si>
  <si>
    <t>其他教育类项目</t>
  </si>
  <si>
    <t>参加意外保险</t>
  </si>
  <si>
    <t>享受特困人员救助供养</t>
  </si>
  <si>
    <t>科技文化卫生“三下乡”</t>
  </si>
  <si>
    <t>……</t>
  </si>
  <si>
    <t>林草基地建设</t>
  </si>
  <si>
    <t>新型经营主体贷款贴息</t>
  </si>
  <si>
    <t>参加其他补充医疗保险</t>
  </si>
  <si>
    <t>接受留守关爱服务</t>
  </si>
  <si>
    <t>农村文化体育项目</t>
  </si>
  <si>
    <t>农村电网建设（通生产、生活用电、提高综合电压和供电可靠性）</t>
  </si>
  <si>
    <t>接受医疗救助</t>
  </si>
  <si>
    <t>接受临时救助</t>
  </si>
  <si>
    <t>数字乡村建设（信息通信基础设施建设、数字化、智能化建设等）</t>
  </si>
  <si>
    <t>接受大病、慢性病(地方病)救治</t>
  </si>
  <si>
    <t>防贫保险（基金）</t>
  </si>
  <si>
    <t>农村清洁能源设施建设（燃气、户用光伏、风电、水电、农村生物质能源、北方地区清洁取暖等）</t>
  </si>
  <si>
    <t>农业农村基础设施中长期贷款贴息</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</si>
</sst>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yyyy&quot;年&quot;m&quot;月&quot;d&quot;日&quot;;@"/>
    <numFmt numFmtId="177" formatCode="0.00_ "/>
    <numFmt numFmtId="178" formatCode="0_ "/>
  </numFmts>
  <fonts count="34">
    <font>
      <sz val="11"/>
      <color theme="1"/>
      <name val="宋体"/>
      <charset val="134"/>
      <scheme val="minor"/>
    </font>
    <font>
      <sz val="12"/>
      <name val="宋体"/>
      <charset val="134"/>
    </font>
    <font>
      <b/>
      <sz val="14"/>
      <name val="宋体"/>
      <charset val="134"/>
    </font>
    <font>
      <sz val="14"/>
      <name val="宋体"/>
      <charset val="134"/>
    </font>
    <font>
      <sz val="11"/>
      <name val="宋体"/>
      <charset val="134"/>
    </font>
    <font>
      <sz val="16"/>
      <name val="黑体"/>
      <charset val="134"/>
    </font>
    <font>
      <b/>
      <sz val="26"/>
      <name val="方正公文小标宋"/>
      <charset val="134"/>
    </font>
    <font>
      <sz val="14"/>
      <color theme="1"/>
      <name val="宋体"/>
      <charset val="134"/>
    </font>
    <font>
      <sz val="16"/>
      <color rgb="FF000000"/>
      <name val="仿宋_GB2312"/>
      <charset val="134"/>
    </font>
    <font>
      <sz val="14"/>
      <color theme="1"/>
      <name val="仿宋_GB2312"/>
      <charset val="134"/>
    </font>
    <font>
      <b/>
      <sz val="11"/>
      <color theme="1"/>
      <name val="宋体"/>
      <charset val="134"/>
      <scheme val="minor"/>
    </font>
    <font>
      <sz val="22"/>
      <color theme="1"/>
      <name val="方正公文小标宋"/>
      <charset val="134"/>
    </font>
    <font>
      <b/>
      <sz val="12"/>
      <name val="宋体"/>
      <charset val="134"/>
    </font>
    <font>
      <i/>
      <sz val="11"/>
      <color rgb="FF7F7F7F"/>
      <name val="宋体"/>
      <charset val="0"/>
      <scheme val="minor"/>
    </font>
    <font>
      <b/>
      <sz val="11"/>
      <color theme="3"/>
      <name val="宋体"/>
      <charset val="134"/>
      <scheme val="minor"/>
    </font>
    <font>
      <sz val="11"/>
      <color rgb="FF9C0006"/>
      <name val="宋体"/>
      <charset val="0"/>
      <scheme val="minor"/>
    </font>
    <font>
      <b/>
      <sz val="11"/>
      <color theme="1"/>
      <name val="宋体"/>
      <charset val="0"/>
      <scheme val="minor"/>
    </font>
    <font>
      <u/>
      <sz val="11"/>
      <color rgb="FF800080"/>
      <name val="宋体"/>
      <charset val="0"/>
      <scheme val="minor"/>
    </font>
    <font>
      <b/>
      <sz val="11"/>
      <color rgb="FFFA7D00"/>
      <name val="宋体"/>
      <charset val="0"/>
      <scheme val="minor"/>
    </font>
    <font>
      <sz val="11"/>
      <color rgb="FF3F3F76"/>
      <name val="宋体"/>
      <charset val="0"/>
      <scheme val="minor"/>
    </font>
    <font>
      <b/>
      <sz val="18"/>
      <color theme="3"/>
      <name val="宋体"/>
      <charset val="134"/>
      <scheme val="minor"/>
    </font>
    <font>
      <sz val="11"/>
      <color theme="1"/>
      <name val="宋体"/>
      <charset val="0"/>
      <scheme val="minor"/>
    </font>
    <font>
      <sz val="11"/>
      <color theme="0"/>
      <name val="宋体"/>
      <charset val="0"/>
      <scheme val="minor"/>
    </font>
    <font>
      <sz val="11"/>
      <color indexed="8"/>
      <name val="等线"/>
      <charset val="134"/>
    </font>
    <font>
      <b/>
      <sz val="11"/>
      <color rgb="FF3F3F3F"/>
      <name val="宋体"/>
      <charset val="0"/>
      <scheme val="minor"/>
    </font>
    <font>
      <b/>
      <sz val="11"/>
      <color rgb="FFFFFFFF"/>
      <name val="宋体"/>
      <charset val="0"/>
      <scheme val="minor"/>
    </font>
    <font>
      <u/>
      <sz val="11"/>
      <color rgb="FF0000FF"/>
      <name val="宋体"/>
      <charset val="0"/>
      <scheme val="minor"/>
    </font>
    <font>
      <sz val="11"/>
      <color rgb="FF006100"/>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7"/>
        <bgColor indexed="64"/>
      </patternFill>
    </fill>
    <fill>
      <patternFill patternType="solid">
        <fgColor rgb="FFFFEB9C"/>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21" fillId="10" borderId="0" applyNumberFormat="0" applyBorder="0" applyAlignment="0" applyProtection="0">
      <alignment vertical="center"/>
    </xf>
    <xf numFmtId="0" fontId="19" fillId="4" borderId="9" applyNumberFormat="0" applyAlignment="0" applyProtection="0">
      <alignment vertical="center"/>
    </xf>
    <xf numFmtId="44" fontId="0" fillId="0" borderId="0" applyFont="0" applyFill="0" applyBorder="0" applyAlignment="0" applyProtection="0">
      <alignment vertical="center"/>
    </xf>
    <xf numFmtId="0" fontId="23" fillId="0" borderId="0">
      <protection locked="0"/>
    </xf>
    <xf numFmtId="41" fontId="0" fillId="0" borderId="0" applyFont="0" applyFill="0" applyBorder="0" applyAlignment="0" applyProtection="0">
      <alignment vertical="center"/>
    </xf>
    <xf numFmtId="0" fontId="21" fillId="7" borderId="0" applyNumberFormat="0" applyBorder="0" applyAlignment="0" applyProtection="0">
      <alignment vertical="center"/>
    </xf>
    <xf numFmtId="0" fontId="15" fillId="2" borderId="0" applyNumberFormat="0" applyBorder="0" applyAlignment="0" applyProtection="0">
      <alignment vertical="center"/>
    </xf>
    <xf numFmtId="43" fontId="0" fillId="0" borderId="0" applyFont="0" applyFill="0" applyBorder="0" applyAlignment="0" applyProtection="0">
      <alignment vertical="center"/>
    </xf>
    <xf numFmtId="0" fontId="22" fillId="13"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14" applyNumberFormat="0" applyFont="0" applyAlignment="0" applyProtection="0">
      <alignment vertical="center"/>
    </xf>
    <xf numFmtId="0" fontId="22" fillId="19" borderId="0" applyNumberFormat="0" applyBorder="0" applyAlignment="0" applyProtection="0">
      <alignment vertical="center"/>
    </xf>
    <xf numFmtId="0" fontId="1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8" fillId="0" borderId="13" applyNumberFormat="0" applyFill="0" applyAlignment="0" applyProtection="0">
      <alignment vertical="center"/>
    </xf>
    <xf numFmtId="0" fontId="30" fillId="0" borderId="13" applyNumberFormat="0" applyFill="0" applyAlignment="0" applyProtection="0">
      <alignment vertical="center"/>
    </xf>
    <xf numFmtId="0" fontId="22" fillId="9" borderId="0" applyNumberFormat="0" applyBorder="0" applyAlignment="0" applyProtection="0">
      <alignment vertical="center"/>
    </xf>
    <xf numFmtId="0" fontId="14" fillId="0" borderId="11" applyNumberFormat="0" applyFill="0" applyAlignment="0" applyProtection="0">
      <alignment vertical="center"/>
    </xf>
    <xf numFmtId="0" fontId="22" fillId="22" borderId="0" applyNumberFormat="0" applyBorder="0" applyAlignment="0" applyProtection="0">
      <alignment vertical="center"/>
    </xf>
    <xf numFmtId="0" fontId="24" fillId="3" borderId="10" applyNumberFormat="0" applyAlignment="0" applyProtection="0">
      <alignment vertical="center"/>
    </xf>
    <xf numFmtId="0" fontId="18" fillId="3" borderId="9" applyNumberFormat="0" applyAlignment="0" applyProtection="0">
      <alignment vertical="center"/>
    </xf>
    <xf numFmtId="0" fontId="25" fillId="14" borderId="12" applyNumberFormat="0" applyAlignment="0" applyProtection="0">
      <alignment vertical="center"/>
    </xf>
    <xf numFmtId="0" fontId="21" fillId="6" borderId="0" applyNumberFormat="0" applyBorder="0" applyAlignment="0" applyProtection="0">
      <alignment vertical="center"/>
    </xf>
    <xf numFmtId="0" fontId="22" fillId="12" borderId="0" applyNumberFormat="0" applyBorder="0" applyAlignment="0" applyProtection="0">
      <alignment vertical="center"/>
    </xf>
    <xf numFmtId="0" fontId="29" fillId="0" borderId="15" applyNumberFormat="0" applyFill="0" applyAlignment="0" applyProtection="0">
      <alignment vertical="center"/>
    </xf>
    <xf numFmtId="0" fontId="16" fillId="0" borderId="8" applyNumberFormat="0" applyFill="0" applyAlignment="0" applyProtection="0">
      <alignment vertical="center"/>
    </xf>
    <xf numFmtId="0" fontId="27" fillId="15" borderId="0" applyNumberFormat="0" applyBorder="0" applyAlignment="0" applyProtection="0">
      <alignment vertical="center"/>
    </xf>
    <xf numFmtId="0" fontId="32" fillId="21" borderId="0" applyNumberFormat="0" applyBorder="0" applyAlignment="0" applyProtection="0">
      <alignment vertical="center"/>
    </xf>
    <xf numFmtId="0" fontId="21" fillId="25" borderId="0" applyNumberFormat="0" applyBorder="0" applyAlignment="0" applyProtection="0">
      <alignment vertical="center"/>
    </xf>
    <xf numFmtId="0" fontId="22" fillId="28" borderId="0" applyNumberFormat="0" applyBorder="0" applyAlignment="0" applyProtection="0">
      <alignment vertical="center"/>
    </xf>
    <xf numFmtId="0" fontId="21" fillId="24" borderId="0" applyNumberFormat="0" applyBorder="0" applyAlignment="0" applyProtection="0">
      <alignment vertical="center"/>
    </xf>
    <xf numFmtId="0" fontId="21" fillId="5"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8" borderId="0" applyNumberFormat="0" applyBorder="0" applyAlignment="0" applyProtection="0">
      <alignment vertical="center"/>
    </xf>
    <xf numFmtId="0" fontId="22" fillId="20" borderId="0" applyNumberFormat="0" applyBorder="0" applyAlignment="0" applyProtection="0">
      <alignment vertical="center"/>
    </xf>
    <xf numFmtId="0" fontId="21" fillId="23" borderId="0" applyNumberFormat="0" applyBorder="0" applyAlignment="0" applyProtection="0">
      <alignment vertical="center"/>
    </xf>
    <xf numFmtId="0" fontId="21" fillId="30" borderId="0" applyNumberFormat="0" applyBorder="0" applyAlignment="0" applyProtection="0">
      <alignment vertical="center"/>
    </xf>
    <xf numFmtId="0" fontId="22" fillId="26" borderId="0" applyNumberFormat="0" applyBorder="0" applyAlignment="0" applyProtection="0">
      <alignment vertical="center"/>
    </xf>
    <xf numFmtId="0" fontId="21" fillId="17" borderId="0" applyNumberFormat="0" applyBorder="0" applyAlignment="0" applyProtection="0">
      <alignment vertical="center"/>
    </xf>
    <xf numFmtId="0" fontId="22" fillId="29" borderId="0" applyNumberFormat="0" applyBorder="0" applyAlignment="0" applyProtection="0">
      <alignment vertical="center"/>
    </xf>
    <xf numFmtId="0" fontId="22" fillId="8" borderId="0" applyNumberFormat="0" applyBorder="0" applyAlignment="0" applyProtection="0">
      <alignment vertical="center"/>
    </xf>
    <xf numFmtId="0" fontId="21" fillId="11" borderId="0" applyNumberFormat="0" applyBorder="0" applyAlignment="0" applyProtection="0">
      <alignment vertical="center"/>
    </xf>
    <xf numFmtId="0" fontId="22" fillId="32" borderId="0" applyNumberFormat="0" applyBorder="0" applyAlignment="0" applyProtection="0">
      <alignment vertical="center"/>
    </xf>
    <xf numFmtId="0" fontId="1" fillId="0" borderId="0">
      <alignment vertical="center"/>
    </xf>
    <xf numFmtId="0" fontId="33" fillId="0" borderId="0" applyProtection="0">
      <alignment vertical="center"/>
    </xf>
  </cellStyleXfs>
  <cellXfs count="77">
    <xf numFmtId="0" fontId="0" fillId="0" borderId="0" xfId="0">
      <alignment vertical="center"/>
    </xf>
    <xf numFmtId="0" fontId="0" fillId="0" borderId="0" xfId="0" applyAlignment="1" applyProtection="1">
      <alignment horizontal="center" vertical="center"/>
    </xf>
    <xf numFmtId="0" fontId="0" fillId="0" borderId="0" xfId="0" applyProtection="1">
      <alignment vertical="center"/>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0" xfId="0" applyAlignment="1" applyProtection="1">
      <alignment horizontal="center" vertical="center" wrapText="1"/>
    </xf>
    <xf numFmtId="0" fontId="0" fillId="0" borderId="3" xfId="0" applyBorder="1" applyAlignment="1" applyProtection="1">
      <alignment horizontal="center" vertical="center" wrapText="1"/>
    </xf>
    <xf numFmtId="0" fontId="2" fillId="0" borderId="0" xfId="0" applyFont="1" applyFill="1" applyProtection="1">
      <alignment vertical="center"/>
      <protection locked="0"/>
    </xf>
    <xf numFmtId="0" fontId="2" fillId="0" borderId="0" xfId="0" applyFont="1" applyFill="1" applyAlignment="1" applyProtection="1">
      <alignment vertical="center" wrapText="1"/>
      <protection locked="0"/>
    </xf>
    <xf numFmtId="0" fontId="3" fillId="0" borderId="0" xfId="0" applyFont="1" applyFill="1" applyAlignment="1" applyProtection="1">
      <alignment vertical="center"/>
      <protection locked="0"/>
    </xf>
    <xf numFmtId="0" fontId="0" fillId="0" borderId="0" xfId="0" applyFill="1">
      <alignment vertical="center"/>
    </xf>
    <xf numFmtId="0" fontId="4" fillId="0" borderId="0" xfId="0" applyFont="1" applyFill="1" applyAlignment="1" applyProtection="1">
      <alignment horizontal="center" vertical="center"/>
      <protection locked="0"/>
    </xf>
    <xf numFmtId="176" fontId="4" fillId="0" borderId="0" xfId="0" applyNumberFormat="1" applyFont="1" applyFill="1" applyAlignment="1" applyProtection="1">
      <alignment horizontal="center" vertical="center"/>
      <protection locked="0"/>
    </xf>
    <xf numFmtId="0" fontId="4" fillId="0" borderId="0" xfId="0" applyFont="1" applyFill="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vertical="center" wrapText="1"/>
      <protection locked="0"/>
    </xf>
    <xf numFmtId="0" fontId="5" fillId="0" borderId="0" xfId="0" applyFont="1" applyFill="1" applyAlignment="1">
      <alignment horizontal="left" vertical="center" wrapText="1"/>
    </xf>
    <xf numFmtId="176" fontId="5" fillId="0" borderId="0" xfId="0" applyNumberFormat="1" applyFont="1" applyFill="1" applyAlignment="1">
      <alignment horizontal="left" vertical="center" wrapText="1"/>
    </xf>
    <xf numFmtId="0" fontId="6" fillId="0" borderId="0" xfId="0" applyFont="1" applyFill="1" applyAlignment="1" applyProtection="1">
      <alignment horizontal="center" vertical="center"/>
      <protection locked="0"/>
    </xf>
    <xf numFmtId="176" fontId="6" fillId="0" borderId="0" xfId="0" applyNumberFormat="1" applyFont="1" applyFill="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176" fontId="3" fillId="0" borderId="1" xfId="0" applyNumberFormat="1" applyFont="1" applyFill="1" applyBorder="1" applyAlignment="1" applyProtection="1">
      <alignment horizontal="center" vertical="center"/>
      <protection locked="0"/>
    </xf>
    <xf numFmtId="0" fontId="7" fillId="0" borderId="1" xfId="0" applyFont="1" applyFill="1" applyBorder="1" applyAlignment="1">
      <alignment horizontal="center" vertical="center" wrapText="1"/>
    </xf>
    <xf numFmtId="31" fontId="3" fillId="0" borderId="1" xfId="0" applyNumberFormat="1" applyFont="1" applyFill="1" applyBorder="1" applyAlignment="1" applyProtection="1">
      <alignment vertical="center"/>
      <protection locked="0"/>
    </xf>
    <xf numFmtId="0" fontId="3" fillId="0" borderId="2" xfId="0" applyFont="1" applyFill="1" applyBorder="1" applyAlignment="1">
      <alignment horizontal="center" vertical="center" wrapText="1"/>
    </xf>
    <xf numFmtId="0" fontId="3" fillId="0" borderId="1" xfId="0" applyFont="1" applyFill="1" applyBorder="1" applyAlignment="1" applyProtection="1">
      <alignment vertical="center"/>
      <protection locked="0"/>
    </xf>
    <xf numFmtId="0" fontId="3"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77" fontId="3" fillId="0" borderId="1" xfId="0" applyNumberFormat="1" applyFont="1" applyFill="1" applyBorder="1" applyAlignment="1" applyProtection="1">
      <alignment horizontal="center" vertical="center" wrapText="1"/>
      <protection locked="0"/>
    </xf>
    <xf numFmtId="3" fontId="3"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left" vertical="center" wrapText="1"/>
      <protection locked="0"/>
    </xf>
    <xf numFmtId="0" fontId="3" fillId="0" borderId="1" xfId="50" applyFont="1" applyFill="1" applyBorder="1" applyAlignment="1" applyProtection="1">
      <alignment horizontal="left" vertical="center" wrapText="1"/>
      <protection locked="0"/>
    </xf>
    <xf numFmtId="178" fontId="3" fillId="0" borderId="1" xfId="0" applyNumberFormat="1" applyFont="1" applyFill="1" applyBorder="1" applyAlignment="1" applyProtection="1">
      <alignment horizontal="center" vertical="center" wrapText="1"/>
      <protection locked="0"/>
    </xf>
    <xf numFmtId="0" fontId="3" fillId="0" borderId="1" xfId="50" applyFont="1" applyFill="1" applyBorder="1" applyAlignment="1" applyProtection="1">
      <alignment horizontal="center" vertical="center" wrapText="1"/>
      <protection locked="0"/>
    </xf>
    <xf numFmtId="0" fontId="3" fillId="0" borderId="1" xfId="50" applyFont="1" applyFill="1" applyBorder="1" applyAlignment="1">
      <alignment horizontal="left" vertical="center" wrapText="1"/>
    </xf>
    <xf numFmtId="178" fontId="7" fillId="0" borderId="1" xfId="0" applyNumberFormat="1" applyFont="1" applyFill="1" applyBorder="1" applyAlignment="1">
      <alignment horizontal="center" vertical="center" wrapText="1"/>
    </xf>
    <xf numFmtId="0" fontId="7" fillId="0" borderId="1" xfId="50"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1" xfId="50" applyFont="1" applyFill="1" applyBorder="1" applyAlignment="1">
      <alignment horizontal="center" vertical="center" wrapText="1"/>
    </xf>
    <xf numFmtId="0" fontId="9" fillId="0" borderId="1" xfId="50" applyFont="1" applyFill="1" applyBorder="1" applyAlignment="1" applyProtection="1">
      <alignment horizontal="left" vertical="center" wrapText="1"/>
    </xf>
    <xf numFmtId="0" fontId="3" fillId="0" borderId="3" xfId="0" applyFont="1" applyFill="1" applyBorder="1" applyAlignment="1">
      <alignment horizontal="center" vertical="center" wrapText="1"/>
    </xf>
    <xf numFmtId="0" fontId="7" fillId="0" borderId="1" xfId="50" applyFont="1" applyFill="1" applyBorder="1" applyAlignment="1" applyProtection="1">
      <alignment horizontal="center" vertical="center" wrapText="1"/>
    </xf>
    <xf numFmtId="0" fontId="3" fillId="0" borderId="1" xfId="50" applyFont="1" applyFill="1" applyBorder="1" applyAlignment="1" applyProtection="1">
      <alignment horizontal="center" vertical="center" wrapText="1"/>
    </xf>
    <xf numFmtId="0" fontId="3" fillId="0" borderId="1" xfId="50" applyFont="1" applyFill="1" applyBorder="1" applyAlignment="1" applyProtection="1">
      <alignment horizontal="left" vertical="center" wrapText="1"/>
    </xf>
    <xf numFmtId="0" fontId="6" fillId="0" borderId="0" xfId="0" applyFont="1" applyFill="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10" fillId="0" borderId="0" xfId="0" applyFont="1" applyAlignment="1">
      <alignment horizontal="center" vertical="center"/>
    </xf>
    <xf numFmtId="0" fontId="0" fillId="0" borderId="0" xfId="0" applyAlignment="1">
      <alignment vertical="center" wrapText="1"/>
    </xf>
    <xf numFmtId="0" fontId="11" fillId="0" borderId="0" xfId="0" applyFont="1" applyAlignment="1">
      <alignment horizontal="center" vertical="center" wrapText="1"/>
    </xf>
    <xf numFmtId="0" fontId="10" fillId="0" borderId="4" xfId="0" applyFont="1" applyBorder="1" applyAlignment="1">
      <alignment horizontal="center" vertical="center" wrapText="1"/>
    </xf>
    <xf numFmtId="0" fontId="12" fillId="0" borderId="1" xfId="0" applyFont="1" applyFill="1" applyBorder="1" applyAlignment="1" applyProtection="1">
      <alignment horizontal="center" vertical="center" wrapText="1"/>
    </xf>
    <xf numFmtId="0" fontId="10" fillId="0" borderId="6" xfId="0" applyFont="1" applyBorder="1" applyAlignment="1">
      <alignment horizontal="center" vertical="center" wrapText="1"/>
    </xf>
    <xf numFmtId="0" fontId="12" fillId="0" borderId="2"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pplyProtection="1">
      <alignment horizontal="center" vertical="center" wrapText="1"/>
    </xf>
    <xf numFmtId="0" fontId="0" fillId="0" borderId="1" xfId="0"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2" fillId="0" borderId="3" xfId="0"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 xfId="0" applyFont="1" applyBorder="1" applyAlignment="1" applyProtection="1">
      <alignment horizontal="center" vertical="center" wrapText="1"/>
    </xf>
    <xf numFmtId="10" fontId="0" fillId="0" borderId="1" xfId="0" applyNumberFormat="1" applyBorder="1" applyAlignment="1" applyProtection="1">
      <alignment horizontal="center" vertical="center" wrapText="1"/>
    </xf>
    <xf numFmtId="0" fontId="0" fillId="0" borderId="1" xfId="0"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8">
    <dxf>
      <fill>
        <patternFill patternType="none"/>
      </fill>
      <alignment horizontal="center" wrapText="1"/>
    </dxf>
    <dxf>
      <alignment horizontal="center" wrapText="1"/>
    </dxf>
    <dxf>
      <alignment horizontal="center" wrapText="1"/>
    </dxf>
    <dxf>
      <alignment horizontal="center" wrapText="1"/>
    </dxf>
    <dxf>
      <alignment horizontal="center" wrapText="1"/>
    </dxf>
    <dxf>
      <alignment horizontal="center" wrapText="1"/>
    </dxf>
    <dxf>
      <alignment horizontal="center" wrapText="1"/>
    </dxf>
    <dxf>
      <alignment horizontal="center" wrapText="1"/>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externalLink" Target="externalLinks/externalLink19.xml"/><Relationship Id="rId21" Type="http://schemas.openxmlformats.org/officeDocument/2006/relationships/externalLink" Target="externalLinks/externalLink18.xml"/><Relationship Id="rId20" Type="http://schemas.openxmlformats.org/officeDocument/2006/relationships/externalLink" Target="externalLinks/externalLink17.xml"/><Relationship Id="rId2" Type="http://schemas.openxmlformats.org/officeDocument/2006/relationships/worksheet" Target="worksheets/sheet2.xml"/><Relationship Id="rId19" Type="http://schemas.openxmlformats.org/officeDocument/2006/relationships/externalLink" Target="externalLinks/externalLink16.xml"/><Relationship Id="rId18" Type="http://schemas.openxmlformats.org/officeDocument/2006/relationships/externalLink" Target="externalLinks/externalLink15.xml"/><Relationship Id="rId17" Type="http://schemas.openxmlformats.org/officeDocument/2006/relationships/externalLink" Target="externalLinks/externalLink14.xml"/><Relationship Id="rId16" Type="http://schemas.openxmlformats.org/officeDocument/2006/relationships/externalLink" Target="externalLinks/externalLink13.xml"/><Relationship Id="rId15" Type="http://schemas.openxmlformats.org/officeDocument/2006/relationships/externalLink" Target="externalLinks/externalLink12.xml"/><Relationship Id="rId14" Type="http://schemas.openxmlformats.org/officeDocument/2006/relationships/externalLink" Target="externalLinks/externalLink1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2&#24180;&#39033;&#30446;&#21150;&#24037;&#20316;\2022&#24180;&#32479;&#31609;&#26041;&#26696;&#20462;&#25913;\&#20250;&#24220;&#21150;&#23383;(2023)82&#21495;&#65293;&#65288;&#38468;&#20214;1&#12289;&#38468;&#20214;2&#65289;&#20250;&#26124;&#21439;2022&#24180;&#24180;&#32456;&#32479;&#31609;&#25972;&#21512;&#36130;&#25919;&#28041;&#20892;&#36164;&#37329;&#39033;&#30446;&#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pp\WeChat%20Files\wxid_2ck2q5xoynuj22\FileStorage\File\2023-06\&#21608;&#30000;&#38215;%202023&#24180;&#32479;&#31609;&#25972;&#21512;&#36130;&#25919;&#28041;&#20892;&#36164;&#37329;&#39033;&#30446;&#35843;&#25972;&#26126;&#32454;&#349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3&#24180;&#21508;&#25209;&#27425;&#25209;&#22797;&#25991;&#20214;\&#24180;&#21021;&#32479;&#31609;&#25972;&#21512;&#26041;&#26696;\0317%20&#24196;&#22496;&#20065;&#65288;&#35843;&#25972;&#21518;&#65289;(2).et"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23&#24180;&#21508;&#25209;&#27425;&#25209;&#22797;&#25991;&#20214;\&#24180;&#21021;&#32479;&#31609;&#25972;&#21512;&#26041;&#26696;\2023&#24180;&#32479;&#31609;&#25972;&#21512;&#36130;&#25919;&#34900;&#25509;&#25512;&#36827;&#20065;&#26449;&#25391;&#20852;&#34917;&#21161;&#36164;&#37329;&#25311;&#23454;&#26045;&#39033;&#30446;&#35745;&#21010;&#65288;&#32852;&#23457;&#20250;&#21518;&#20462;&#25913;&#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dministrator\AppData\Roaming\kingsoft\office6\backup\2023&#24180;&#32479;&#31609;&#25972;&#21512;&#36130;&#25919;&#34900;&#25509;&#25512;&#36827;&#20065;&#26449;&#25391;&#20852;&#34917;&#21161;&#36164;&#37329;&#25311;&#23454;&#26045;&#39033;&#30446;&#35745;&#21010;&#65288;&#32852;&#23457;&#20250;&#21518;&#20462;&#25913;&#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4066;7&#26376;&#20221;&#36164;&#37329;&#32489;&#25928;&#32771;&#26680;\&#21508;&#25209;&#27425;&#39033;&#30446;&#25209;&#22797;\&#25209;&#22797;&#25991;&#20214;\&#24066;&#32423;&#31532;&#19968;&#25209;\&#38468;&#20214;&#65306;2023&#24180;&#24066;&#32423;&#36130;&#25919;&#19979;&#36798;&#34900;&#25509;&#25512;&#36827;&#20065;&#26449;&#25391;&#20852;&#34917;&#21161;&#36164;&#37329;&#39033;&#30446;&#23454;&#26045;&#35745;&#21010;&#65288;&#31532;&#19968;&#25209;&#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dministrator\Desktop\2023&#24180;&#32479;&#31609;&#25972;&#21512;&#36130;&#25919;&#34900;&#25509;&#25512;&#36827;&#20065;&#26449;&#25391;&#20852;&#34917;&#21161;&#36164;&#37329;&#25311;&#23454;&#26045;&#39033;&#30446;&#35745;&#21010;&#65288;&#32852;&#23457;&#20250;&#21518;&#20462;&#25913;&#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dministrator\Desktop\2023&#24180;&#32479;&#31609;&#25972;&#21512;&#36130;&#25919;&#34900;&#25509;&#25512;&#36827;&#20065;&#26449;&#25391;&#20852;&#34917;&#21161;&#36164;&#37329;&#25311;&#23454;&#26045;&#39033;&#30446;&#35745;&#21010;&#65288;3.21&#36141;&#32622;&#36710;&#38388;&#65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65288;&#21457;&#36130;&#25919;&#65289;&#38468;&#20214;&#65306;2023&#24180;&#32479;&#31609;&#25972;&#21512;&#36130;&#25919;&#28041;&#20892;&#36164;&#37329;&#23454;&#26045;&#39033;&#30446;&#35745;&#21010;&#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dministrator\AppData\Roaming\kingsoft\office6\backup\2023&#24180;&#32479;&#31609;&#25972;&#21512;&#36130;&#25919;&#34900;&#25509;&#25512;&#36827;&#20065;&#26449;&#25391;&#20852;&#34917;&#21161;&#36164;&#37329;&#25311;&#23454;&#26045;&#39033;&#30446;&#35745;&#21010;&#65288;3.21&#36141;&#32622;&#36710;&#38388;&#6528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app\WeChat%20Files\wxid_2ck2q5xoynuj22\FileStorage\File\2023-08\2023&#24180;&#32479;&#31609;&#25972;&#21512;&#36130;&#25919;&#34900;&#25509;&#25512;&#36827;&#20065;&#26449;&#25391;&#20852;&#34917;&#21161;&#36164;&#37329;&#25311;&#23454;&#26045;&#39033;&#30446;&#35745;&#21010;&#65288;3.21&#36141;&#32622;&#36710;&#3838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24180;&#32479;&#31609;&#25972;&#21512;&#36130;&#25919;&#34900;&#25509;&#25512;&#36827;&#20065;&#26449;&#25391;&#20852;&#34917;&#21161;&#36164;&#37329;&#25311;&#23454;&#26045;&#39033;&#30446;&#35745;&#21010;&#65288;3.21&#36141;&#32622;&#36710;&#3838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86187\Documents\WeChat%20Files\wxid_7914599147012\FileStorage\File\2023-06\2023&#24180;&#32479;&#31609;&#25972;&#21512;&#36130;&#25919;&#34900;&#25509;&#25512;&#36827;&#20065;&#26449;&#25391;&#20852;&#34917;&#21161;&#36164;&#37329;&#25311;&#23454;&#26045;&#39033;&#30446;&#35745;&#21010;&#65288;3.21&#36141;&#32622;&#36710;&#38388;&#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86187\Documents\WeChat%20Files\wxid_7914599147012\FileStorage\File\2023-03\&#27934;&#22836;&#20065;&#65288;&#35843;&#25972;&#21518;3.16&#65289;(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24494;&#20449;\&#24494;&#20449;&#25991;&#20214;\WeChat%20Files\shoujiwuhua6038\FileStorage\File\2023-06\2023&#24180;&#32479;&#31609;&#25972;&#21512;&#36130;&#25919;&#34900;&#25509;&#25512;&#36827;&#20065;&#26449;&#25391;&#20852;&#34917;&#21161;&#36164;&#37329;&#25311;&#23454;&#26045;&#39033;&#30446;&#35745;&#21010;&#65288;3.21&#36141;&#32622;&#36710;&#3838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WeChat%20Files\wxid_54b54x573l9422\FileStorage\File\2023-06\2023&#24180;&#32479;&#31609;&#25972;&#21512;&#36130;&#25919;&#34900;&#25509;&#25512;&#36827;&#20065;&#26449;&#25391;&#20852;&#34917;&#21161;&#36164;&#37329;&#25311;&#23454;&#26045;&#39033;&#30446;&#35745;&#21010;&#65288;3.21&#36141;&#32622;&#36710;&#38388;&#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3&#24180;&#21508;&#25209;&#27425;&#25209;&#22797;&#25991;&#20214;\&#24180;&#21021;&#32479;&#31609;&#25972;&#21512;&#26041;&#26696;\2023&#24180;&#32479;&#31609;&#25972;&#21512;&#36130;&#25919;&#34900;&#25509;&#25512;&#36827;&#20065;&#26449;&#25391;&#20852;&#34917;&#21161;&#36164;&#37329;&#25311;&#23454;&#26045;&#39033;&#30446;&#35745;&#21010;&#65288;3.21&#36141;&#32622;&#36710;&#38388;&#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3.19&#35843;&#25972;\2023&#24180;&#32479;&#31609;&#25972;&#21512;&#36130;&#25919;&#34900;&#25509;&#25512;&#36827;&#20065;&#26449;&#25391;&#20852;&#34917;&#21161;&#36164;&#37329;&#25311;&#23454;&#26045;&#39033;&#30446;&#35745;&#21010;&#65288;3.21&#36141;&#32622;&#36710;&#38388;&#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pp\WeChat%20Files\wxid_2ck2q5xoynuj22\FileStorage\File\2023-06\2023&#24180;&#32479;&#31609;&#25972;&#21512;&#36130;&#25919;&#34900;&#25509;&#25512;&#36827;&#20065;&#26449;&#25391;&#20852;&#34917;&#21161;&#36164;&#37329;&#25311;&#23454;&#26045;&#39033;&#30446;&#35745;&#21010;&#65288;3.21&#36141;&#32622;&#36710;&#3838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会昌县2022年年终统筹整合财政涉农资金"/>
      <sheetName val="附件2会昌县2022年年终统筹整合财政涉农资金项目表  "/>
      <sheetName val="数据源"/>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附件2项目汇总表"/>
      <sheetName val="附件3项目明细表"/>
      <sheetName val="数据源，勿动！"/>
    </sheetNames>
    <sheetDataSet>
      <sheetData sheetId="0"/>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数据源，勿动！"/>
      <sheetName val="汇总表"/>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项目明细表"/>
      <sheetName val="数据源，勿动！"/>
    </sheetNames>
    <sheetDataSet>
      <sheetData sheetId="0" refreshError="1"/>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附件1会昌县2023年统筹整合财政涉农资金台账 (2)"/>
      <sheetName val="附件1会昌县2023年统筹整合财政涉农资金台账 (定稿)"/>
      <sheetName val="附件2项目汇总表"/>
      <sheetName val="附件3项目明细表"/>
      <sheetName val="数据源，勿动！"/>
      <sheetName val="Sheet1"/>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汇总表"/>
      <sheetName val="录入表"/>
      <sheetName val="数据源，勿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tables/table1.xml><?xml version="1.0" encoding="utf-8"?>
<table xmlns="http://schemas.openxmlformats.org/spreadsheetml/2006/main" id="1" name="产业发展_40" displayName="产业发展_40" ref="A1:H6" totalsRowShown="0">
  <tableColumns count="8">
    <tableColumn id="1" name="产业发展" dataDxfId="0"/>
    <tableColumn id="2" name="就业项目" dataDxfId="1"/>
    <tableColumn id="3" name="乡村建设行动" dataDxfId="2"/>
    <tableColumn id="4" name="易地搬迁后扶" dataDxfId="3"/>
    <tableColumn id="5" name="巩固三保障成果" dataDxfId="4"/>
    <tableColumn id="6" name="乡村治理和精神文明建设" dataDxfId="5"/>
    <tableColumn id="7" name="项目管理费" dataDxfId="6"/>
    <tableColumn id="8" name="其他" dataDxfId="7"/>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H27"/>
  <sheetViews>
    <sheetView showZeros="0" zoomScale="77" zoomScaleNormal="77" topLeftCell="J1" workbookViewId="0">
      <selection activeCell="AD3" sqref="AD3:AE3"/>
    </sheetView>
  </sheetViews>
  <sheetFormatPr defaultColWidth="9" defaultRowHeight="14.4"/>
  <cols>
    <col min="1" max="1" width="9.66666666666667" style="59" customWidth="1"/>
    <col min="2" max="2" width="9.12962962962963" style="59" hidden="1" customWidth="1"/>
    <col min="3" max="3" width="12.6296296296296" style="59" customWidth="1"/>
    <col min="4" max="4" width="9.25" style="59" customWidth="1"/>
    <col min="5" max="5" width="12" style="59" customWidth="1"/>
    <col min="6" max="6" width="7.62962962962963" style="59" customWidth="1"/>
    <col min="7" max="7" width="7.37962962962963" style="59" customWidth="1"/>
    <col min="8" max="8" width="7.62962962962963" style="59" customWidth="1"/>
    <col min="9" max="9" width="9.37962962962963" style="59" customWidth="1"/>
    <col min="10" max="10" width="9.5" style="59" customWidth="1"/>
    <col min="11" max="11" width="10.8796296296296" style="59" customWidth="1"/>
    <col min="12" max="12" width="7.25" style="59" customWidth="1"/>
    <col min="13" max="13" width="8.25" style="59" customWidth="1"/>
    <col min="14" max="14" width="11.75" style="59" customWidth="1"/>
    <col min="15" max="16" width="10.1296296296296" style="59" customWidth="1"/>
    <col min="17" max="17" width="9.75" style="59" customWidth="1"/>
    <col min="18" max="18" width="7.5" style="59" customWidth="1"/>
    <col min="19" max="19" width="8.12962962962963" style="59" customWidth="1"/>
    <col min="20" max="20" width="9.62962962962963" style="59" customWidth="1"/>
    <col min="21" max="21" width="9.25" style="59" customWidth="1"/>
    <col min="22" max="22" width="10" style="59" customWidth="1"/>
    <col min="23" max="23" width="13.75" style="59" customWidth="1"/>
    <col min="24" max="24" width="9.25" style="59" customWidth="1"/>
    <col min="25" max="25" width="8.87962962962963" style="59" customWidth="1"/>
    <col min="26" max="26" width="7.37962962962963" style="59" customWidth="1"/>
    <col min="27" max="27" width="9.5" style="59" customWidth="1"/>
    <col min="28" max="28" width="8.12962962962963" style="59" customWidth="1"/>
    <col min="29" max="29" width="7.75" style="59" customWidth="1"/>
    <col min="30" max="30" width="11.3796296296296" style="59" customWidth="1"/>
    <col min="31" max="31" width="9.12962962962963" style="59" customWidth="1"/>
    <col min="32" max="32" width="10.75" style="59" customWidth="1"/>
    <col min="33" max="33" width="12.6296296296296" style="59"/>
    <col min="34" max="34" width="13" style="59" customWidth="1"/>
  </cols>
  <sheetData>
    <row r="1" ht="20.25" customHeight="1" spans="1:1">
      <c r="A1" s="20" t="s">
        <v>0</v>
      </c>
    </row>
    <row r="2" ht="37.5" customHeight="1" spans="1:34">
      <c r="A2" s="60" t="s">
        <v>1</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58" customFormat="1" ht="33.95" customHeight="1" spans="1:34">
      <c r="A3" s="61" t="s">
        <v>2</v>
      </c>
      <c r="B3" s="61" t="s">
        <v>3</v>
      </c>
      <c r="C3" s="61" t="s">
        <v>3</v>
      </c>
      <c r="D3" s="61" t="s">
        <v>4</v>
      </c>
      <c r="E3" s="61" t="s">
        <v>5</v>
      </c>
      <c r="F3" s="62" t="s">
        <v>6</v>
      </c>
      <c r="G3" s="62"/>
      <c r="H3" s="62"/>
      <c r="I3" s="62"/>
      <c r="J3" s="62"/>
      <c r="K3" s="62"/>
      <c r="L3" s="62"/>
      <c r="M3" s="62"/>
      <c r="N3" s="62"/>
      <c r="O3" s="62"/>
      <c r="P3" s="62"/>
      <c r="Q3" s="62"/>
      <c r="R3" s="62"/>
      <c r="S3" s="62"/>
      <c r="T3" s="62"/>
      <c r="U3" s="62" t="s">
        <v>7</v>
      </c>
      <c r="V3" s="62" t="s">
        <v>8</v>
      </c>
      <c r="W3" s="65" t="s">
        <v>9</v>
      </c>
      <c r="X3" s="65"/>
      <c r="Y3" s="65"/>
      <c r="Z3" s="65"/>
      <c r="AA3" s="65"/>
      <c r="AB3" s="65"/>
      <c r="AC3" s="65"/>
      <c r="AD3" s="64" t="s">
        <v>10</v>
      </c>
      <c r="AE3" s="65"/>
      <c r="AF3" s="72" t="s">
        <v>11</v>
      </c>
      <c r="AG3" s="72" t="s">
        <v>12</v>
      </c>
      <c r="AH3" s="72" t="s">
        <v>13</v>
      </c>
    </row>
    <row r="4" s="58" customFormat="1" ht="39.95" customHeight="1" spans="1:34">
      <c r="A4" s="63"/>
      <c r="B4" s="63"/>
      <c r="C4" s="63"/>
      <c r="D4" s="63"/>
      <c r="E4" s="63"/>
      <c r="F4" s="64" t="s">
        <v>14</v>
      </c>
      <c r="G4" s="65"/>
      <c r="H4" s="65"/>
      <c r="I4" s="65"/>
      <c r="J4" s="71"/>
      <c r="K4" s="64" t="s">
        <v>15</v>
      </c>
      <c r="L4" s="65"/>
      <c r="M4" s="65"/>
      <c r="N4" s="65"/>
      <c r="O4" s="71"/>
      <c r="P4" s="62" t="s">
        <v>16</v>
      </c>
      <c r="Q4" s="62"/>
      <c r="R4" s="62" t="s">
        <v>17</v>
      </c>
      <c r="S4" s="62"/>
      <c r="T4" s="62" t="s">
        <v>18</v>
      </c>
      <c r="U4" s="62" t="s">
        <v>19</v>
      </c>
      <c r="V4" s="62" t="s">
        <v>20</v>
      </c>
      <c r="W4" s="64" t="s">
        <v>21</v>
      </c>
      <c r="X4" s="65"/>
      <c r="Y4" s="65"/>
      <c r="Z4" s="71"/>
      <c r="AA4" s="65" t="s">
        <v>22</v>
      </c>
      <c r="AB4" s="65"/>
      <c r="AC4" s="71"/>
      <c r="AD4" s="73" t="s">
        <v>23</v>
      </c>
      <c r="AE4" s="64" t="s">
        <v>24</v>
      </c>
      <c r="AF4" s="72"/>
      <c r="AG4" s="72"/>
      <c r="AH4" s="72"/>
    </row>
    <row r="5" s="58" customFormat="1" ht="72.95" customHeight="1" spans="1:34">
      <c r="A5" s="66"/>
      <c r="B5" s="66"/>
      <c r="C5" s="66"/>
      <c r="D5" s="66"/>
      <c r="E5" s="66"/>
      <c r="F5" s="67" t="s">
        <v>25</v>
      </c>
      <c r="G5" s="67" t="s">
        <v>26</v>
      </c>
      <c r="H5" s="67" t="s">
        <v>27</v>
      </c>
      <c r="I5" s="67" t="s">
        <v>28</v>
      </c>
      <c r="J5" s="67" t="s">
        <v>29</v>
      </c>
      <c r="K5" s="67" t="s">
        <v>30</v>
      </c>
      <c r="L5" s="67" t="s">
        <v>31</v>
      </c>
      <c r="M5" s="67" t="s">
        <v>32</v>
      </c>
      <c r="N5" s="67" t="s">
        <v>33</v>
      </c>
      <c r="O5" s="67" t="s">
        <v>34</v>
      </c>
      <c r="P5" s="67" t="s">
        <v>35</v>
      </c>
      <c r="Q5" s="67" t="s">
        <v>36</v>
      </c>
      <c r="R5" s="67" t="s">
        <v>37</v>
      </c>
      <c r="S5" s="67" t="s">
        <v>38</v>
      </c>
      <c r="T5" s="67" t="s">
        <v>39</v>
      </c>
      <c r="U5" s="67" t="s">
        <v>40</v>
      </c>
      <c r="V5" s="67" t="s">
        <v>41</v>
      </c>
      <c r="W5" s="67" t="s">
        <v>42</v>
      </c>
      <c r="X5" s="67" t="s">
        <v>43</v>
      </c>
      <c r="Y5" s="67" t="s">
        <v>44</v>
      </c>
      <c r="Z5" s="67" t="s">
        <v>45</v>
      </c>
      <c r="AA5" s="72" t="s">
        <v>46</v>
      </c>
      <c r="AB5" s="72" t="s">
        <v>47</v>
      </c>
      <c r="AC5" s="72" t="s">
        <v>48</v>
      </c>
      <c r="AD5" s="67" t="s">
        <v>49</v>
      </c>
      <c r="AE5" s="74" t="s">
        <v>50</v>
      </c>
      <c r="AF5" s="72"/>
      <c r="AG5" s="72"/>
      <c r="AH5" s="72"/>
    </row>
    <row r="6" ht="42.95" customHeight="1" spans="1:34">
      <c r="A6" s="68" t="s">
        <v>51</v>
      </c>
      <c r="B6" s="68"/>
      <c r="C6" s="68"/>
      <c r="D6" s="68">
        <f>SUM(D7:D27)</f>
        <v>72</v>
      </c>
      <c r="E6" s="68">
        <f>SUM(E7:E27)</f>
        <v>8187.6</v>
      </c>
      <c r="F6" s="68">
        <f t="shared" ref="F6:AF6" si="0">SUM(F7:F27)</f>
        <v>4400</v>
      </c>
      <c r="G6" s="68">
        <f t="shared" si="0"/>
        <v>764</v>
      </c>
      <c r="H6" s="68">
        <f t="shared" si="0"/>
        <v>178</v>
      </c>
      <c r="I6" s="68">
        <f t="shared" si="0"/>
        <v>45</v>
      </c>
      <c r="J6" s="68">
        <f t="shared" si="0"/>
        <v>98</v>
      </c>
      <c r="K6" s="68">
        <f t="shared" si="0"/>
        <v>160</v>
      </c>
      <c r="L6" s="68">
        <f t="shared" si="0"/>
        <v>129.6</v>
      </c>
      <c r="M6" s="68">
        <f t="shared" si="0"/>
        <v>0</v>
      </c>
      <c r="N6" s="68">
        <f t="shared" si="0"/>
        <v>0</v>
      </c>
      <c r="O6" s="68">
        <f t="shared" si="0"/>
        <v>920</v>
      </c>
      <c r="P6" s="68">
        <f t="shared" si="0"/>
        <v>0</v>
      </c>
      <c r="Q6" s="68">
        <f t="shared" si="0"/>
        <v>0</v>
      </c>
      <c r="R6" s="68">
        <f t="shared" si="0"/>
        <v>200</v>
      </c>
      <c r="S6" s="68">
        <f t="shared" si="0"/>
        <v>516</v>
      </c>
      <c r="T6" s="68">
        <f t="shared" si="0"/>
        <v>0</v>
      </c>
      <c r="U6" s="68">
        <f t="shared" si="0"/>
        <v>0</v>
      </c>
      <c r="V6" s="68">
        <f t="shared" si="0"/>
        <v>0</v>
      </c>
      <c r="W6" s="68">
        <f t="shared" si="0"/>
        <v>30</v>
      </c>
      <c r="X6" s="68">
        <f t="shared" si="0"/>
        <v>20</v>
      </c>
      <c r="Y6" s="68">
        <f t="shared" si="0"/>
        <v>27</v>
      </c>
      <c r="Z6" s="68">
        <f t="shared" si="0"/>
        <v>0</v>
      </c>
      <c r="AA6" s="68">
        <f t="shared" si="0"/>
        <v>43</v>
      </c>
      <c r="AB6" s="68">
        <f t="shared" si="0"/>
        <v>0</v>
      </c>
      <c r="AC6" s="68">
        <f t="shared" si="0"/>
        <v>617</v>
      </c>
      <c r="AD6" s="68">
        <f t="shared" si="0"/>
        <v>0</v>
      </c>
      <c r="AE6" s="68">
        <f t="shared" si="0"/>
        <v>0</v>
      </c>
      <c r="AF6" s="68">
        <f t="shared" si="0"/>
        <v>7410.6</v>
      </c>
      <c r="AG6" s="75">
        <f t="shared" ref="AG6:AG27" si="1">AF6/E6</f>
        <v>0.905100395720358</v>
      </c>
      <c r="AH6" s="68"/>
    </row>
    <row r="7" ht="42.95" customHeight="1" spans="1:34">
      <c r="A7" s="68">
        <v>1</v>
      </c>
      <c r="B7" s="69" t="s">
        <v>52</v>
      </c>
      <c r="C7" s="69" t="s">
        <v>53</v>
      </c>
      <c r="D7" s="68">
        <f>COUNTIFS(附件3项目明细表!J:J,B7)</f>
        <v>4</v>
      </c>
      <c r="E7" s="68">
        <f>SUMIFS(附件3项目明细表!X:X,附件3项目明细表!J:J,B7)</f>
        <v>4220</v>
      </c>
      <c r="F7" s="7">
        <f>SUMIFS(附件3项目明细表!$X:X,附件3项目明细表!$J:J,$B7,附件3项目明细表!$W:W,"种植业基地")</f>
        <v>4220</v>
      </c>
      <c r="G7" s="68"/>
      <c r="H7" s="3"/>
      <c r="I7" s="68"/>
      <c r="J7" s="68"/>
      <c r="K7" s="7"/>
      <c r="L7" s="68"/>
      <c r="M7" s="68"/>
      <c r="N7" s="68"/>
      <c r="O7" s="7">
        <f>SUMIFS(附件3项目明细表!$X:Y,附件3项目明细表!$J:K,$B7,附件3项目明细表!$W:X,"帮扶车间（特色手工基地）建设")</f>
        <v>0</v>
      </c>
      <c r="P7" s="68"/>
      <c r="Q7" s="68"/>
      <c r="R7" s="7"/>
      <c r="S7" s="68"/>
      <c r="T7" s="7">
        <f>SUMIFS(附件3项目明细表!$X:X,附件3项目明细表!$J:J,$B7,附件3项目明细表!$W:W,"小额贷款贴息")</f>
        <v>0</v>
      </c>
      <c r="U7" s="7">
        <f>SUMIFS(附件3项目明细表!$X:X,附件3项目明细表!$J:J,$B7,附件3项目明细表!$W:W,"交通费补助")</f>
        <v>0</v>
      </c>
      <c r="V7" s="7">
        <f>SUMIFS(附件3项目明细表!$X:X,附件3项目明细表!$J:J,$B7,附件3项目明细表!$W:W,"公共服务岗位")</f>
        <v>0</v>
      </c>
      <c r="W7" s="68"/>
      <c r="X7" s="68"/>
      <c r="Y7" s="68"/>
      <c r="Z7" s="68"/>
      <c r="AA7" s="68"/>
      <c r="AB7" s="68"/>
      <c r="AC7" s="68"/>
      <c r="AD7" s="7">
        <f>SUMIFS(附件3项目明细表!$X:X,附件3项目明细表!$J:J,$B7,附件3项目明细表!$W:W,"享受“雨露计划”职业教育补助")</f>
        <v>0</v>
      </c>
      <c r="AE7" s="3"/>
      <c r="AF7" s="7">
        <f>SUMIFS(附件3项目明细表!$X:X,附件3项目明细表!$J:J,$B7,附件3项目明细表!U:U,"产业发展")</f>
        <v>4220</v>
      </c>
      <c r="AG7" s="75">
        <f t="shared" si="1"/>
        <v>1</v>
      </c>
      <c r="AH7" s="68"/>
    </row>
    <row r="8" ht="42.95" customHeight="1" spans="1:34">
      <c r="A8" s="68">
        <v>2</v>
      </c>
      <c r="B8" s="70" t="s">
        <v>54</v>
      </c>
      <c r="C8" s="70" t="s">
        <v>54</v>
      </c>
      <c r="D8" s="68">
        <f>COUNTIFS(附件3项目明细表!J:J,B8)</f>
        <v>3</v>
      </c>
      <c r="E8" s="68">
        <f>SUMIFS(附件3项目明细表!X:X,附件3项目明细表!J:J,B8)</f>
        <v>100</v>
      </c>
      <c r="F8" s="7">
        <f>SUMIFS(附件3项目明细表!$X:X,附件3项目明细表!$J:J,$B8,附件3项目明细表!$W:W,"种植业基地")</f>
        <v>0</v>
      </c>
      <c r="G8" s="7">
        <f>SUMIFS(附件3项目明细表!$X:Y,附件3项目明细表!$J:K,$B8,附件3项目明细表!$W:X,"养殖业基地")</f>
        <v>0</v>
      </c>
      <c r="H8" s="7">
        <f>SUMIFS(附件3项目明细表!$X:X,附件3项目明细表!$J:J,$B8,附件3项目明细表!$W:W,"水产养殖业发展")</f>
        <v>0</v>
      </c>
      <c r="I8" s="7">
        <f>SUMIFS(附件3项目明细表!$X:X,附件3项目明细表!$J:J,$B8,附件3项目明细表!$W:W,"休闲农业与乡村旅游")</f>
        <v>0</v>
      </c>
      <c r="J8" s="7">
        <f>SUMIFS(附件3项目明细表!$X:X,附件3项目明细表!$J:J,$B8,附件3项目明细表!$W:W,"光伏电站建设")</f>
        <v>0</v>
      </c>
      <c r="K8" s="7">
        <f>SUMIFS(附件3项目明细表!$X:X,附件3项目明细表!$J:J,$B8,附件3项目明细表!$W:W,"农产品仓储保鲜冷链基础设施建设")</f>
        <v>0</v>
      </c>
      <c r="L8" s="7">
        <f>SUMIFS(附件3项目明细表!$X:X,附件3项目明细表!$J:J,$B8,附件3项目明细表!$W:W,"加工业")</f>
        <v>30</v>
      </c>
      <c r="M8" s="7">
        <f>SUMIFS(附件3项目明细表!$X:X,附件3项目明细表!$J:J,$B8,附件3项目明细表!$W:W,"品牌打造和展销平台")</f>
        <v>0</v>
      </c>
      <c r="N8" s="7">
        <f>SUMIFS(附件3项目明细表!$X:X,附件3项目明细表!$J:J,$B8,附件3项目明细表!$W:W,"市场建设和农村物流")</f>
        <v>0</v>
      </c>
      <c r="O8" s="7">
        <f>SUMIFS(附件3项目明细表!$X:Y,附件3项目明细表!$J:K,$B8,附件3项目明细表!$W:X,"帮扶车间（特色手工基地）建设")</f>
        <v>40</v>
      </c>
      <c r="P8" s="7">
        <f>SUMIFS(附件3项目明细表!$X:X,附件3项目明细表!$J:J,$B8,附件3项目明细表!$W:W,"产业路、资源路、旅游路建设")</f>
        <v>0</v>
      </c>
      <c r="Q8" s="7">
        <f>SUMIFS(附件3项目明细表!$X:X,附件3项目明细表!$J:J,$B8,附件3项目明细表!$W:W,"产业园（区）")</f>
        <v>0</v>
      </c>
      <c r="R8" s="7">
        <f>SUMIFS(附件3项目明细表!$X:X,附件3项目明细表!$J:J,$B8,附件3项目明细表!$W:W,"智慧农业")</f>
        <v>0</v>
      </c>
      <c r="S8" s="7">
        <f>SUMIFS(附件3项目明细表!$X:X,附件3项目明细表!$J:J,$B8,附件3项目明细表!$W:W,"农业社会化服务")</f>
        <v>0</v>
      </c>
      <c r="T8" s="7">
        <f>SUMIFS(附件3项目明细表!$X:X,附件3项目明细表!$J:J,$B8,附件3项目明细表!$W:W,"小额贷款贴息")</f>
        <v>0</v>
      </c>
      <c r="U8" s="7">
        <f>SUMIFS(附件3项目明细表!$X:X,附件3项目明细表!$J:J,$B8,附件3项目明细表!$W:W,"交通费补助")</f>
        <v>0</v>
      </c>
      <c r="V8" s="7">
        <f>SUMIFS(附件3项目明细表!$X:X,附件3项目明细表!$J:J,$B8,附件3项目明细表!$W:W,"公共服务岗位")</f>
        <v>0</v>
      </c>
      <c r="W8" s="7">
        <f>SUMIFS(附件3项目明细表!$X:X,附件3项目明细表!$J:J,$B8,附件3项目明细表!$W:W,"农村道路建设（通村路、通户路、小型桥梁等）")</f>
        <v>30</v>
      </c>
      <c r="X8" s="7">
        <f>SUMIFS(附件3项目明细表!$X:X,附件3项目明细表!$J:J,$B8,附件3项目明细表!$W:W,"农村供水保障设施建设")</f>
        <v>0</v>
      </c>
      <c r="Y8" s="7">
        <f>SUMIFS(附件3项目明细表!$X:X,附件3项目明细表!$J:J,$B8,附件3项目明细表!$W:W,"小型农田水利设施建设")</f>
        <v>0</v>
      </c>
      <c r="Z8" s="7">
        <f>SUMIFS(附件3项目明细表!$X:X,附件3项目明细表!$J:J,$B8,附件3项目明细表!$W:W,"其他")</f>
        <v>0</v>
      </c>
      <c r="AA8" s="7">
        <f>SUMIFS(附件3项目明细表!$X:X,附件3项目明细表!$J:J,$B8,附件3项目明细表!$W:W,"农村污水治理")</f>
        <v>0</v>
      </c>
      <c r="AB8" s="7">
        <f>SUMIFS(附件3项目明细表!$X:X,附件3项目明细表!$J:J,$B8,附件3项目明细表!$W:W,"农村垃圾治理")</f>
        <v>0</v>
      </c>
      <c r="AC8" s="7">
        <f>SUMIFS(附件3项目明细表!$X:X,附件3项目明细表!$J:J,$B8,附件3项目明细表!$W:W,"村容村貌提升")</f>
        <v>0</v>
      </c>
      <c r="AD8" s="7">
        <f>SUMIFS(附件3项目明细表!$X:X,附件3项目明细表!$J:J,$B8,附件3项目明细表!$W:W,"享受“雨露计划”职业教育补助")</f>
        <v>0</v>
      </c>
      <c r="AE8" s="7">
        <f>SUMIFS(附件3项目明细表!$X:X,附件3项目明细表!$J:J,$B8,附件3项目明细表!$W:W,"农村危房改造等农房改造")</f>
        <v>0</v>
      </c>
      <c r="AF8" s="7">
        <f>SUMIFS(附件3项目明细表!$X:X,附件3项目明细表!$J:J,$B8,附件3项目明细表!U:U,"产业发展")</f>
        <v>70</v>
      </c>
      <c r="AG8" s="75">
        <f t="shared" si="1"/>
        <v>0.7</v>
      </c>
      <c r="AH8" s="68"/>
    </row>
    <row r="9" ht="42.95" customHeight="1" spans="1:34">
      <c r="A9" s="68">
        <v>3</v>
      </c>
      <c r="B9" s="69" t="s">
        <v>55</v>
      </c>
      <c r="C9" s="69" t="s">
        <v>55</v>
      </c>
      <c r="D9" s="68">
        <f>COUNTIFS(附件3项目明细表!J:J,B9)</f>
        <v>0</v>
      </c>
      <c r="E9" s="68">
        <f>SUMIFS(附件3项目明细表!X:X,附件3项目明细表!J:J,B9)</f>
        <v>0</v>
      </c>
      <c r="F9" s="7">
        <f>SUMIFS(附件3项目明细表!$X:X,附件3项目明细表!$J:J,$B9,附件3项目明细表!$W:W,"种植业基地")</f>
        <v>0</v>
      </c>
      <c r="G9" s="7">
        <f>SUMIFS(附件3项目明细表!$X:Y,附件3项目明细表!$J:K,$B9,附件3项目明细表!$W:X,"养殖业基地")</f>
        <v>0</v>
      </c>
      <c r="H9" s="7">
        <f>SUMIFS(附件3项目明细表!$X:X,附件3项目明细表!$J:J,$B9,附件3项目明细表!$W:W,"水产养殖业发展")</f>
        <v>0</v>
      </c>
      <c r="I9" s="7">
        <f>SUMIFS(附件3项目明细表!$X:X,附件3项目明细表!$J:J,$B9,附件3项目明细表!$W:W,"休闲农业与乡村旅游")</f>
        <v>0</v>
      </c>
      <c r="J9" s="7">
        <f>SUMIFS(附件3项目明细表!$X:X,附件3项目明细表!$J:J,$B9,附件3项目明细表!$W:W,"光伏电站建设")</f>
        <v>0</v>
      </c>
      <c r="K9" s="7">
        <f>SUMIFS(附件3项目明细表!$X:X,附件3项目明细表!$J:J,$B9,附件3项目明细表!$W:W,"农产品仓储保鲜冷链基础设施建设")</f>
        <v>0</v>
      </c>
      <c r="L9" s="7">
        <f>SUMIFS(附件3项目明细表!$X:X,附件3项目明细表!$J:J,$B9,附件3项目明细表!$W:W,"加工业")</f>
        <v>0</v>
      </c>
      <c r="M9" s="7">
        <f>SUMIFS(附件3项目明细表!$X:X,附件3项目明细表!$J:J,$B9,附件3项目明细表!$W:W,"品牌打造和展销平台")</f>
        <v>0</v>
      </c>
      <c r="N9" s="7">
        <f>SUMIFS(附件3项目明细表!$X:X,附件3项目明细表!$J:J,$B9,附件3项目明细表!$W:W,"市场建设和农村物流")</f>
        <v>0</v>
      </c>
      <c r="O9" s="7">
        <f>SUMIFS(附件3项目明细表!$X:Y,附件3项目明细表!$J:K,$B9,附件3项目明细表!$W:X,"帮扶车间（特色手工基地）建设")</f>
        <v>0</v>
      </c>
      <c r="P9" s="7">
        <f>SUMIFS(附件3项目明细表!$X:X,附件3项目明细表!$J:J,$B9,附件3项目明细表!$W:W,"产业路、资源路、旅游路建设")</f>
        <v>0</v>
      </c>
      <c r="Q9" s="7">
        <f>SUMIFS(附件3项目明细表!$X:X,附件3项目明细表!$J:J,$B9,附件3项目明细表!$W:W,"产业园（区）")</f>
        <v>0</v>
      </c>
      <c r="R9" s="7">
        <f>SUMIFS(附件3项目明细表!$X:X,附件3项目明细表!$J:J,$B9,附件3项目明细表!$W:W,"智慧农业")</f>
        <v>0</v>
      </c>
      <c r="S9" s="7">
        <f>SUMIFS(附件3项目明细表!$X:X,附件3项目明细表!$J:J,$B9,附件3项目明细表!$W:W,"农业社会化服务")</f>
        <v>0</v>
      </c>
      <c r="T9" s="7">
        <f>SUMIFS(附件3项目明细表!$X:X,附件3项目明细表!$J:J,$B9,附件3项目明细表!$W:W,"小额贷款贴息")</f>
        <v>0</v>
      </c>
      <c r="U9" s="7">
        <f>SUMIFS(附件3项目明细表!$X:X,附件3项目明细表!$J:J,$B9,附件3项目明细表!$W:W,"交通费补助")</f>
        <v>0</v>
      </c>
      <c r="V9" s="7">
        <f>SUMIFS(附件3项目明细表!$X:X,附件3项目明细表!$J:J,$B9,附件3项目明细表!$W:W,"公共服务岗位")</f>
        <v>0</v>
      </c>
      <c r="W9" s="7">
        <f>SUMIFS(附件3项目明细表!$X:X,附件3项目明细表!$J:J,$B9,附件3项目明细表!$W:W,"农村道路建设（通村路、通户路、小型桥梁等）")</f>
        <v>0</v>
      </c>
      <c r="X9" s="7">
        <f>SUMIFS(附件3项目明细表!$X:X,附件3项目明细表!$J:J,$B9,附件3项目明细表!$W:W,"农村供水保障设施建设")</f>
        <v>0</v>
      </c>
      <c r="Y9" s="7">
        <f>SUMIFS(附件3项目明细表!$X:X,附件3项目明细表!$J:J,$B9,附件3项目明细表!$W:W,"小型农田水利设施建设")</f>
        <v>0</v>
      </c>
      <c r="Z9" s="7">
        <f>SUMIFS(附件3项目明细表!$X:X,附件3项目明细表!$J:J,$B9,附件3项目明细表!$W:W,"其他")</f>
        <v>0</v>
      </c>
      <c r="AA9" s="7">
        <f>SUMIFS(附件3项目明细表!$X:X,附件3项目明细表!$J:J,$B9,附件3项目明细表!$W:W,"农村污水治理")</f>
        <v>0</v>
      </c>
      <c r="AB9" s="7">
        <f>SUMIFS(附件3项目明细表!$X:X,附件3项目明细表!$J:J,$B9,附件3项目明细表!$W:W,"农村垃圾治理")</f>
        <v>0</v>
      </c>
      <c r="AC9" s="7">
        <f>SUMIFS(附件3项目明细表!$X:X,附件3项目明细表!$J:J,$B9,附件3项目明细表!$W:W,"村容村貌提升")</f>
        <v>0</v>
      </c>
      <c r="AD9" s="7">
        <f>SUMIFS(附件3项目明细表!$X:X,附件3项目明细表!$J:J,$B9,附件3项目明细表!$W:W,"享受“雨露计划”职业教育补助")</f>
        <v>0</v>
      </c>
      <c r="AE9" s="7">
        <f>SUMIFS(附件3项目明细表!$X:X,附件3项目明细表!$J:J,$B9,附件3项目明细表!$W:W,"农村危房改造等农房改造")</f>
        <v>0</v>
      </c>
      <c r="AF9" s="7">
        <f>SUMIFS(附件3项目明细表!$X:X,附件3项目明细表!$J:J,$B9,附件3项目明细表!U:U,"产业发展")</f>
        <v>0</v>
      </c>
      <c r="AG9" s="75" t="e">
        <f t="shared" si="1"/>
        <v>#DIV/0!</v>
      </c>
      <c r="AH9" s="76"/>
    </row>
    <row r="10" ht="42.95" customHeight="1" spans="1:34">
      <c r="A10" s="68">
        <v>4</v>
      </c>
      <c r="B10" s="69" t="s">
        <v>56</v>
      </c>
      <c r="C10" s="69" t="s">
        <v>56</v>
      </c>
      <c r="D10" s="68">
        <f>COUNTIFS(附件3项目明细表!J:J,B10)</f>
        <v>3</v>
      </c>
      <c r="E10" s="68">
        <f>SUMIFS(附件3项目明细表!X:X,附件3项目明细表!J:J,B10)</f>
        <v>100</v>
      </c>
      <c r="F10" s="7">
        <f>SUMIFS(附件3项目明细表!$X:X,附件3项目明细表!$J:J,$B10,附件3项目明细表!$W:W,"种植业基地")</f>
        <v>0</v>
      </c>
      <c r="G10" s="7">
        <f>SUMIFS(附件3项目明细表!$X:Y,附件3项目明细表!$J:K,$B10,附件3项目明细表!$W:X,"养殖业基地")</f>
        <v>30</v>
      </c>
      <c r="H10" s="7">
        <f>SUMIFS(附件3项目明细表!$X:X,附件3项目明细表!$J:J,$B10,附件3项目明细表!$W:W,"水产养殖业发展")</f>
        <v>0</v>
      </c>
      <c r="I10" s="7">
        <f>SUMIFS(附件3项目明细表!$X:X,附件3项目明细表!$J:J,$B10,附件3项目明细表!$W:W,"休闲农业与乡村旅游")</f>
        <v>0</v>
      </c>
      <c r="J10" s="7">
        <f>SUMIFS(附件3项目明细表!$X:X,附件3项目明细表!$J:J,$B10,附件3项目明细表!$W:W,"光伏电站建设")</f>
        <v>0</v>
      </c>
      <c r="K10" s="7">
        <f>SUMIFS(附件3项目明细表!$X:X,附件3项目明细表!$J:J,$B10,附件3项目明细表!$W:W,"农产品仓储保鲜冷链基础设施建设")</f>
        <v>0</v>
      </c>
      <c r="L10" s="7">
        <f>SUMIFS(附件3项目明细表!$X:X,附件3项目明细表!$J:J,$B10,附件3项目明细表!$W:W,"加工业")</f>
        <v>0</v>
      </c>
      <c r="M10" s="7">
        <f>SUMIFS(附件3项目明细表!$X:X,附件3项目明细表!$J:J,$B10,附件3项目明细表!$W:W,"品牌打造和展销平台")</f>
        <v>0</v>
      </c>
      <c r="N10" s="7">
        <f>SUMIFS(附件3项目明细表!$X:X,附件3项目明细表!$J:J,$B10,附件3项目明细表!$W:W,"市场建设和农村物流")</f>
        <v>0</v>
      </c>
      <c r="O10" s="7">
        <f>SUMIFS(附件3项目明细表!$X:Y,附件3项目明细表!$J:K,$B10,附件3项目明细表!$W:X,"帮扶车间（特色手工基地）建设")</f>
        <v>40</v>
      </c>
      <c r="P10" s="7">
        <f>SUMIFS(附件3项目明细表!$X:X,附件3项目明细表!$J:J,$B10,附件3项目明细表!$W:W,"产业路、资源路、旅游路建设")</f>
        <v>0</v>
      </c>
      <c r="Q10" s="7">
        <f>SUMIFS(附件3项目明细表!$X:X,附件3项目明细表!$J:J,$B10,附件3项目明细表!$W:W,"产业园（区）")</f>
        <v>0</v>
      </c>
      <c r="R10" s="7">
        <f>SUMIFS(附件3项目明细表!$X:X,附件3项目明细表!$J:J,$B10,附件3项目明细表!$W:W,"智慧农业")</f>
        <v>0</v>
      </c>
      <c r="S10" s="7">
        <f>SUMIFS(附件3项目明细表!$X:X,附件3项目明细表!$J:J,$B10,附件3项目明细表!$W:W,"农业社会化服务")</f>
        <v>0</v>
      </c>
      <c r="T10" s="7">
        <f>SUMIFS(附件3项目明细表!$X:X,附件3项目明细表!$J:J,$B10,附件3项目明细表!$W:W,"小额贷款贴息")</f>
        <v>0</v>
      </c>
      <c r="U10" s="7">
        <f>SUMIFS(附件3项目明细表!$X:X,附件3项目明细表!$J:J,$B10,附件3项目明细表!$W:W,"交通费补助")</f>
        <v>0</v>
      </c>
      <c r="V10" s="7">
        <f>SUMIFS(附件3项目明细表!$X:X,附件3项目明细表!$J:J,$B10,附件3项目明细表!$W:W,"公共服务岗位")</f>
        <v>0</v>
      </c>
      <c r="W10" s="7">
        <f>SUMIFS(附件3项目明细表!$X:X,附件3项目明细表!$J:J,$B10,附件3项目明细表!$W:W,"农村道路建设（通村路、通户路、小型桥梁等）")</f>
        <v>0</v>
      </c>
      <c r="X10" s="7">
        <f>SUMIFS(附件3项目明细表!$X:X,附件3项目明细表!$J:J,$B10,附件3项目明细表!$W:W,"农村供水保障设施建设")</f>
        <v>0</v>
      </c>
      <c r="Y10" s="7">
        <f>SUMIFS(附件3项目明细表!$X:X,附件3项目明细表!$J:J,$B10,附件3项目明细表!$W:W,"小型农田水利设施建设")</f>
        <v>0</v>
      </c>
      <c r="Z10" s="7">
        <f>SUMIFS(附件3项目明细表!$X:X,附件3项目明细表!$J:J,$B10,附件3项目明细表!$W:W,"其他")</f>
        <v>0</v>
      </c>
      <c r="AA10" s="7">
        <f>SUMIFS(附件3项目明细表!$X:X,附件3项目明细表!$J:J,$B10,附件3项目明细表!$W:W,"农村污水治理")</f>
        <v>0</v>
      </c>
      <c r="AB10" s="7">
        <f>SUMIFS(附件3项目明细表!$X:X,附件3项目明细表!$J:J,$B10,附件3项目明细表!$W:W,"农村垃圾治理")</f>
        <v>0</v>
      </c>
      <c r="AC10" s="7">
        <f>SUMIFS(附件3项目明细表!$X:X,附件3项目明细表!$J:J,$B10,附件3项目明细表!$W:W,"村容村貌提升")</f>
        <v>30</v>
      </c>
      <c r="AD10" s="7">
        <f>SUMIFS(附件3项目明细表!$X:X,附件3项目明细表!$J:J,$B10,附件3项目明细表!$W:W,"享受“雨露计划”职业教育补助")</f>
        <v>0</v>
      </c>
      <c r="AE10" s="7">
        <f>SUMIFS(附件3项目明细表!$X:X,附件3项目明细表!$J:J,$B10,附件3项目明细表!$W:W,"农村危房改造等农房改造")</f>
        <v>0</v>
      </c>
      <c r="AF10" s="7">
        <f>SUMIFS(附件3项目明细表!$X:X,附件3项目明细表!$J:J,$B10,附件3项目明细表!U:U,"产业发展")</f>
        <v>70</v>
      </c>
      <c r="AG10" s="75">
        <f t="shared" si="1"/>
        <v>0.7</v>
      </c>
      <c r="AH10" s="68"/>
    </row>
    <row r="11" ht="42.95" customHeight="1" spans="1:34">
      <c r="A11" s="68">
        <v>5</v>
      </c>
      <c r="B11" s="69" t="s">
        <v>57</v>
      </c>
      <c r="C11" s="69" t="s">
        <v>57</v>
      </c>
      <c r="D11" s="68">
        <f>COUNTIFS(附件3项目明细表!J:J,B11)</f>
        <v>5</v>
      </c>
      <c r="E11" s="68">
        <f>SUMIFS(附件3项目明细表!X:X,附件3项目明细表!J:J,B11)</f>
        <v>150</v>
      </c>
      <c r="F11" s="7">
        <f>SUMIFS(附件3项目明细表!$X:X,附件3项目明细表!$J:J,$B11,附件3项目明细表!$W:W,"种植业基地")</f>
        <v>0</v>
      </c>
      <c r="G11" s="7">
        <f>SUMIFS(附件3项目明细表!$X:Y,附件3项目明细表!$J:K,$B11,附件3项目明细表!$W:X,"养殖业基地")</f>
        <v>0</v>
      </c>
      <c r="H11" s="7">
        <f>SUMIFS(附件3项目明细表!$X:X,附件3项目明细表!$J:J,$B11,附件3项目明细表!$W:W,"水产养殖业发展")</f>
        <v>0</v>
      </c>
      <c r="I11" s="7">
        <f>SUMIFS(附件3项目明细表!$X:X,附件3项目明细表!$J:J,$B11,附件3项目明细表!$W:W,"休闲农业与乡村旅游")</f>
        <v>0</v>
      </c>
      <c r="J11" s="7">
        <f>SUMIFS(附件3项目明细表!$X:X,附件3项目明细表!$J:J,$B11,附件3项目明细表!$W:W,"光伏电站建设")</f>
        <v>0</v>
      </c>
      <c r="K11" s="7">
        <f>SUMIFS(附件3项目明细表!$X:X,附件3项目明细表!$J:J,$B11,附件3项目明细表!$W:W,"农产品仓储保鲜冷链基础设施建设")</f>
        <v>0</v>
      </c>
      <c r="L11" s="7">
        <f>SUMIFS(附件3项目明细表!$X:X,附件3项目明细表!$J:J,$B11,附件3项目明细表!$W:W,"加工业")</f>
        <v>0</v>
      </c>
      <c r="M11" s="7">
        <f>SUMIFS(附件3项目明细表!$X:X,附件3项目明细表!$J:J,$B11,附件3项目明细表!$W:W,"品牌打造和展销平台")</f>
        <v>0</v>
      </c>
      <c r="N11" s="7">
        <f>SUMIFS(附件3项目明细表!$X:X,附件3项目明细表!$J:J,$B11,附件3项目明细表!$W:W,"市场建设和农村物流")</f>
        <v>0</v>
      </c>
      <c r="O11" s="7">
        <f>SUMIFS(附件3项目明细表!$X:Y,附件3项目明细表!$J:K,$B11,附件3项目明细表!$W:X,"帮扶车间（特色手工基地）建设")</f>
        <v>40</v>
      </c>
      <c r="P11" s="7">
        <f>SUMIFS(附件3项目明细表!$X:X,附件3项目明细表!$J:J,$B11,附件3项目明细表!$W:W,"产业路、资源路、旅游路建设")</f>
        <v>0</v>
      </c>
      <c r="Q11" s="7">
        <f>SUMIFS(附件3项目明细表!$X:X,附件3项目明细表!$J:J,$B11,附件3项目明细表!$W:W,"产业园（区）")</f>
        <v>0</v>
      </c>
      <c r="R11" s="7">
        <f>SUMIFS(附件3项目明细表!$X:X,附件3项目明细表!$J:J,$B11,附件3项目明细表!$W:W,"智慧农业")</f>
        <v>0</v>
      </c>
      <c r="S11" s="7">
        <f>SUMIFS(附件3项目明细表!$X:X,附件3项目明细表!$J:J,$B11,附件3项目明细表!$W:W,"农业社会化服务")</f>
        <v>0</v>
      </c>
      <c r="T11" s="7">
        <f>SUMIFS(附件3项目明细表!$X:X,附件3项目明细表!$J:J,$B11,附件3项目明细表!$W:W,"小额贷款贴息")</f>
        <v>0</v>
      </c>
      <c r="U11" s="7">
        <f>SUMIFS(附件3项目明细表!$X:X,附件3项目明细表!$J:J,$B11,附件3项目明细表!$W:W,"交通费补助")</f>
        <v>0</v>
      </c>
      <c r="V11" s="7">
        <f>SUMIFS(附件3项目明细表!$X:X,附件3项目明细表!$J:J,$B11,附件3项目明细表!$W:W,"公共服务岗位")</f>
        <v>0</v>
      </c>
      <c r="W11" s="7">
        <f>SUMIFS(附件3项目明细表!$X:X,附件3项目明细表!$J:J,$B11,附件3项目明细表!$W:W,"农村道路建设（通村路、通户路、小型桥梁等）")</f>
        <v>0</v>
      </c>
      <c r="X11" s="7">
        <f>SUMIFS(附件3项目明细表!$X:X,附件3项目明细表!$J:J,$B11,附件3项目明细表!$W:W,"农村供水保障设施建设")</f>
        <v>0</v>
      </c>
      <c r="Y11" s="7">
        <f>SUMIFS(附件3项目明细表!$X:X,附件3项目明细表!$J:J,$B11,附件3项目明细表!$W:W,"小型农田水利设施建设")</f>
        <v>0</v>
      </c>
      <c r="Z11" s="7">
        <f>SUMIFS(附件3项目明细表!$X:X,附件3项目明细表!$J:J,$B11,附件3项目明细表!$W:W,"其他")</f>
        <v>0</v>
      </c>
      <c r="AA11" s="7">
        <f>SUMIFS(附件3项目明细表!$X:X,附件3项目明细表!$J:J,$B11,附件3项目明细表!$W:W,"农村污水治理")</f>
        <v>0</v>
      </c>
      <c r="AB11" s="7">
        <f>SUMIFS(附件3项目明细表!$X:X,附件3项目明细表!$J:J,$B11,附件3项目明细表!$W:W,"农村垃圾治理")</f>
        <v>0</v>
      </c>
      <c r="AC11" s="7">
        <f>SUMIFS(附件3项目明细表!$X:X,附件3项目明细表!$J:J,$B11,附件3项目明细表!$W:W,"村容村貌提升")</f>
        <v>110</v>
      </c>
      <c r="AD11" s="7">
        <f>SUMIFS(附件3项目明细表!$X:X,附件3项目明细表!$J:J,$B11,附件3项目明细表!$W:W,"享受“雨露计划”职业教育补助")</f>
        <v>0</v>
      </c>
      <c r="AE11" s="7">
        <f>SUMIFS(附件3项目明细表!$X:X,附件3项目明细表!$J:J,$B11,附件3项目明细表!$W:W,"农村危房改造等农房改造")</f>
        <v>0</v>
      </c>
      <c r="AF11" s="7">
        <f>SUMIFS(附件3项目明细表!$X:X,附件3项目明细表!$J:J,$B11,附件3项目明细表!U:U,"产业发展")</f>
        <v>40</v>
      </c>
      <c r="AG11" s="75">
        <f t="shared" si="1"/>
        <v>0.266666666666667</v>
      </c>
      <c r="AH11" s="68"/>
    </row>
    <row r="12" ht="42.95" customHeight="1" spans="1:34">
      <c r="A12" s="68">
        <v>6</v>
      </c>
      <c r="B12" s="69" t="s">
        <v>58</v>
      </c>
      <c r="C12" s="69" t="s">
        <v>58</v>
      </c>
      <c r="D12" s="68">
        <f>COUNTIFS(附件3项目明细表!J:J,B12)</f>
        <v>1</v>
      </c>
      <c r="E12" s="68">
        <f>SUMIFS(附件3项目明细表!X:X,附件3项目明细表!J:J,B12)</f>
        <v>40</v>
      </c>
      <c r="F12" s="7">
        <f>SUMIFS(附件3项目明细表!$X:X,附件3项目明细表!$J:J,$B12,附件3项目明细表!$W:W,"种植业基地")</f>
        <v>0</v>
      </c>
      <c r="G12" s="7">
        <f>SUMIFS(附件3项目明细表!$X:Y,附件3项目明细表!$J:K,$B12,附件3项目明细表!$W:X,"养殖业基地")</f>
        <v>0</v>
      </c>
      <c r="H12" s="7">
        <f>SUMIFS(附件3项目明细表!$X:X,附件3项目明细表!$J:J,$B12,附件3项目明细表!$W:W,"水产养殖业发展")</f>
        <v>0</v>
      </c>
      <c r="I12" s="7">
        <f>SUMIFS(附件3项目明细表!$X:X,附件3项目明细表!$J:J,$B12,附件3项目明细表!$W:W,"休闲农业与乡村旅游")</f>
        <v>0</v>
      </c>
      <c r="J12" s="7">
        <f>SUMIFS(附件3项目明细表!$X:X,附件3项目明细表!$J:J,$B12,附件3项目明细表!$W:W,"光伏电站建设")</f>
        <v>0</v>
      </c>
      <c r="K12" s="7">
        <f>SUMIFS(附件3项目明细表!$X:X,附件3项目明细表!$J:J,$B12,附件3项目明细表!$W:W,"农产品仓储保鲜冷链基础设施建设")</f>
        <v>0</v>
      </c>
      <c r="L12" s="7">
        <f>SUMIFS(附件3项目明细表!$X:X,附件3项目明细表!$J:J,$B12,附件3项目明细表!$W:W,"加工业")</f>
        <v>0</v>
      </c>
      <c r="M12" s="7">
        <f>SUMIFS(附件3项目明细表!$X:X,附件3项目明细表!$J:J,$B12,附件3项目明细表!$W:W,"品牌打造和展销平台")</f>
        <v>0</v>
      </c>
      <c r="N12" s="7">
        <f>SUMIFS(附件3项目明细表!$X:X,附件3项目明细表!$J:J,$B12,附件3项目明细表!$W:W,"市场建设和农村物流")</f>
        <v>0</v>
      </c>
      <c r="O12" s="7">
        <f>SUMIFS(附件3项目明细表!$X:Y,附件3项目明细表!$J:K,$B12,附件3项目明细表!$W:X,"帮扶车间（特色手工基地）建设")</f>
        <v>40</v>
      </c>
      <c r="P12" s="7">
        <f>SUMIFS(附件3项目明细表!$X:X,附件3项目明细表!$J:J,$B12,附件3项目明细表!$W:W,"产业路、资源路、旅游路建设")</f>
        <v>0</v>
      </c>
      <c r="Q12" s="7">
        <f>SUMIFS(附件3项目明细表!$X:X,附件3项目明细表!$J:J,$B12,附件3项目明细表!$W:W,"产业园（区）")</f>
        <v>0</v>
      </c>
      <c r="R12" s="7">
        <f>SUMIFS(附件3项目明细表!$X:X,附件3项目明细表!$J:J,$B12,附件3项目明细表!$W:W,"智慧农业")</f>
        <v>0</v>
      </c>
      <c r="S12" s="7">
        <f>SUMIFS(附件3项目明细表!$X:X,附件3项目明细表!$J:J,$B12,附件3项目明细表!$W:W,"农业社会化服务")</f>
        <v>0</v>
      </c>
      <c r="T12" s="7">
        <f>SUMIFS(附件3项目明细表!$X:X,附件3项目明细表!$J:J,$B12,附件3项目明细表!$W:W,"小额贷款贴息")</f>
        <v>0</v>
      </c>
      <c r="U12" s="7">
        <f>SUMIFS(附件3项目明细表!$X:X,附件3项目明细表!$J:J,$B12,附件3项目明细表!$W:W,"交通费补助")</f>
        <v>0</v>
      </c>
      <c r="V12" s="7">
        <f>SUMIFS(附件3项目明细表!$X:X,附件3项目明细表!$J:J,$B12,附件3项目明细表!$W:W,"公共服务岗位")</f>
        <v>0</v>
      </c>
      <c r="W12" s="7">
        <f>SUMIFS(附件3项目明细表!$X:X,附件3项目明细表!$J:J,$B12,附件3项目明细表!$W:W,"农村道路建设（通村路、通户路、小型桥梁等）")</f>
        <v>0</v>
      </c>
      <c r="X12" s="7">
        <f>SUMIFS(附件3项目明细表!$X:X,附件3项目明细表!$J:J,$B12,附件3项目明细表!$W:W,"农村供水保障设施建设")</f>
        <v>0</v>
      </c>
      <c r="Y12" s="7">
        <f>SUMIFS(附件3项目明细表!$X:X,附件3项目明细表!$J:J,$B12,附件3项目明细表!$W:W,"小型农田水利设施建设")</f>
        <v>0</v>
      </c>
      <c r="Z12" s="7">
        <f>SUMIFS(附件3项目明细表!$X:X,附件3项目明细表!$J:J,$B12,附件3项目明细表!$W:W,"其他")</f>
        <v>0</v>
      </c>
      <c r="AA12" s="7">
        <f>SUMIFS(附件3项目明细表!$X:X,附件3项目明细表!$J:J,$B12,附件3项目明细表!$W:W,"农村污水治理")</f>
        <v>0</v>
      </c>
      <c r="AB12" s="7">
        <f>SUMIFS(附件3项目明细表!$X:X,附件3项目明细表!$J:J,$B12,附件3项目明细表!$W:W,"农村垃圾治理")</f>
        <v>0</v>
      </c>
      <c r="AC12" s="7">
        <f>SUMIFS(附件3项目明细表!$X:X,附件3项目明细表!$J:J,$B12,附件3项目明细表!$W:W,"村容村貌提升")</f>
        <v>0</v>
      </c>
      <c r="AD12" s="7">
        <f>SUMIFS(附件3项目明细表!$X:X,附件3项目明细表!$J:J,$B12,附件3项目明细表!$W:W,"享受“雨露计划”职业教育补助")</f>
        <v>0</v>
      </c>
      <c r="AE12" s="7">
        <f>SUMIFS(附件3项目明细表!$X:X,附件3项目明细表!$J:J,$B12,附件3项目明细表!$W:W,"农村危房改造等农房改造")</f>
        <v>0</v>
      </c>
      <c r="AF12" s="7">
        <f>SUMIFS(附件3项目明细表!$X:X,附件3项目明细表!$J:J,$B12,附件3项目明细表!U:U,"产业发展")</f>
        <v>40</v>
      </c>
      <c r="AG12" s="75">
        <f t="shared" si="1"/>
        <v>1</v>
      </c>
      <c r="AH12" s="68"/>
    </row>
    <row r="13" ht="42.95" customHeight="1" spans="1:34">
      <c r="A13" s="68">
        <v>7</v>
      </c>
      <c r="B13" s="69" t="s">
        <v>59</v>
      </c>
      <c r="C13" s="69" t="s">
        <v>59</v>
      </c>
      <c r="D13" s="68">
        <f>COUNTIFS(附件3项目明细表!J:J,B13)</f>
        <v>7</v>
      </c>
      <c r="E13" s="68">
        <f>SUMIFS(附件3项目明细表!X:X,附件3项目明细表!J:J,B13)</f>
        <v>246</v>
      </c>
      <c r="F13" s="7">
        <f>SUMIFS(附件3项目明细表!$X:X,附件3项目明细表!$J:J,$B13,附件3项目明细表!$W:W,"种植业基地")</f>
        <v>0</v>
      </c>
      <c r="G13" s="7">
        <f>SUMIFS(附件3项目明细表!$X:Y,附件3项目明细表!$J:K,$B13,附件3项目明细表!$W:X,"养殖业基地")</f>
        <v>0</v>
      </c>
      <c r="H13" s="7">
        <f>SUMIFS(附件3项目明细表!$X:X,附件3项目明细表!$J:J,$B13,附件3项目明细表!$W:W,"水产养殖业发展")</f>
        <v>0</v>
      </c>
      <c r="I13" s="7">
        <f>SUMIFS(附件3项目明细表!$X:X,附件3项目明细表!$J:J,$B13,附件3项目明细表!$W:W,"休闲农业与乡村旅游")</f>
        <v>0</v>
      </c>
      <c r="J13" s="7">
        <f>SUMIFS(附件3项目明细表!$X:X,附件3项目明细表!$J:J,$B13,附件3项目明细表!$W:W,"光伏电站建设")</f>
        <v>0</v>
      </c>
      <c r="K13" s="7">
        <f>SUMIFS(附件3项目明细表!$X:X,附件3项目明细表!$J:J,$B13,附件3项目明细表!$W:W,"农产品仓储保鲜冷链基础设施建设")</f>
        <v>0</v>
      </c>
      <c r="L13" s="7">
        <f>SUMIFS(附件3项目明细表!$X:X,附件3项目明细表!$J:J,$B13,附件3项目明细表!$W:W,"加工业")</f>
        <v>0</v>
      </c>
      <c r="M13" s="7">
        <f>SUMIFS(附件3项目明细表!$X:X,附件3项目明细表!$J:J,$B13,附件3项目明细表!$W:W,"品牌打造和展销平台")</f>
        <v>0</v>
      </c>
      <c r="N13" s="7">
        <f>SUMIFS(附件3项目明细表!$X:X,附件3项目明细表!$J:J,$B13,附件3项目明细表!$W:W,"市场建设和农村物流")</f>
        <v>0</v>
      </c>
      <c r="O13" s="7">
        <f>SUMIFS(附件3项目明细表!$X:Y,附件3项目明细表!$J:K,$B13,附件3项目明细表!$W:X,"帮扶车间（特色手工基地）建设")</f>
        <v>40</v>
      </c>
      <c r="P13" s="7">
        <f>SUMIFS(附件3项目明细表!$X:X,附件3项目明细表!$J:J,$B13,附件3项目明细表!$W:W,"产业路、资源路、旅游路建设")</f>
        <v>0</v>
      </c>
      <c r="Q13" s="7">
        <f>SUMIFS(附件3项目明细表!$X:X,附件3项目明细表!$J:J,$B13,附件3项目明细表!$W:W,"产业园（区）")</f>
        <v>0</v>
      </c>
      <c r="R13" s="7">
        <f>SUMIFS(附件3项目明细表!$X:X,附件3项目明细表!$J:J,$B13,附件3项目明细表!$W:W,"智慧农业")</f>
        <v>0</v>
      </c>
      <c r="S13" s="7">
        <f>SUMIFS(附件3项目明细表!$X:X,附件3项目明细表!$J:J,$B13,附件3项目明细表!$W:W,"农业社会化服务")</f>
        <v>0</v>
      </c>
      <c r="T13" s="7">
        <f>SUMIFS(附件3项目明细表!$X:X,附件3项目明细表!$J:J,$B13,附件3项目明细表!$W:W,"小额贷款贴息")</f>
        <v>0</v>
      </c>
      <c r="U13" s="7">
        <f>SUMIFS(附件3项目明细表!$X:X,附件3项目明细表!$J:J,$B13,附件3项目明细表!$W:W,"交通费补助")</f>
        <v>0</v>
      </c>
      <c r="V13" s="7">
        <f>SUMIFS(附件3项目明细表!$X:X,附件3项目明细表!$J:J,$B13,附件3项目明细表!$W:W,"公共服务岗位")</f>
        <v>0</v>
      </c>
      <c r="W13" s="7">
        <f>SUMIFS(附件3项目明细表!$X:X,附件3项目明细表!$J:J,$B13,附件3项目明细表!$W:W,"农村道路建设（通村路、通户路、小型桥梁等）")</f>
        <v>0</v>
      </c>
      <c r="X13" s="7">
        <f>SUMIFS(附件3项目明细表!$X:X,附件3项目明细表!$J:J,$B13,附件3项目明细表!$W:W,"农村供水保障设施建设")</f>
        <v>0</v>
      </c>
      <c r="Y13" s="7">
        <f>SUMIFS(附件3项目明细表!$X:X,附件3项目明细表!$J:J,$B13,附件3项目明细表!$W:W,"小型农田水利设施建设")</f>
        <v>0</v>
      </c>
      <c r="Z13" s="7">
        <f>SUMIFS(附件3项目明细表!$X:X,附件3项目明细表!$J:J,$B13,附件3项目明细表!$W:W,"其他")</f>
        <v>0</v>
      </c>
      <c r="AA13" s="7">
        <f>SUMIFS(附件3项目明细表!$X:X,附件3项目明细表!$J:J,$B13,附件3项目明细表!$W:W,"农村污水治理")</f>
        <v>0</v>
      </c>
      <c r="AB13" s="7">
        <f>SUMIFS(附件3项目明细表!$X:X,附件3项目明细表!$J:J,$B13,附件3项目明细表!$W:W,"农村垃圾治理")</f>
        <v>0</v>
      </c>
      <c r="AC13" s="7">
        <f>SUMIFS(附件3项目明细表!$X:X,附件3项目明细表!$J:J,$B13,附件3项目明细表!$W:W,"村容村貌提升")</f>
        <v>166</v>
      </c>
      <c r="AD13" s="7">
        <f>SUMIFS(附件3项目明细表!$X:X,附件3项目明细表!$J:J,$B13,附件3项目明细表!$W:W,"享受“雨露计划”职业教育补助")</f>
        <v>0</v>
      </c>
      <c r="AE13" s="7">
        <f>SUMIFS(附件3项目明细表!$X:X,附件3项目明细表!$J:J,$B13,附件3项目明细表!$W:W,"农村危房改造等农房改造")</f>
        <v>0</v>
      </c>
      <c r="AF13" s="7">
        <f>SUMIFS(附件3项目明细表!$X:X,附件3项目明细表!$J:J,$B13,附件3项目明细表!U:U,"产业发展")</f>
        <v>40</v>
      </c>
      <c r="AG13" s="75">
        <f t="shared" si="1"/>
        <v>0.16260162601626</v>
      </c>
      <c r="AH13" s="68"/>
    </row>
    <row r="14" ht="42.95" customHeight="1" spans="1:34">
      <c r="A14" s="68">
        <v>8</v>
      </c>
      <c r="B14" s="69" t="s">
        <v>60</v>
      </c>
      <c r="C14" s="69" t="s">
        <v>60</v>
      </c>
      <c r="D14" s="68">
        <f>COUNTIFS(附件3项目明细表!J:J,B14)</f>
        <v>12</v>
      </c>
      <c r="E14" s="68">
        <f>SUMIFS(附件3项目明细表!X:X,附件3项目明细表!J:J,B14)</f>
        <v>756</v>
      </c>
      <c r="F14" s="7">
        <f>SUMIFS(附件3项目明细表!$X:X,附件3项目明细表!$J:J,$B14,附件3项目明细表!$W:W,"种植业基地")</f>
        <v>0</v>
      </c>
      <c r="G14" s="7">
        <f>SUMIFS(附件3项目明细表!$X:Y,附件3项目明细表!$J:K,$B14,附件3项目明细表!$W:X,"养殖业基地")</f>
        <v>0</v>
      </c>
      <c r="H14" s="7">
        <f>SUMIFS(附件3项目明细表!$X:X,附件3项目明细表!$J:J,$B14,附件3项目明细表!$W:W,"水产养殖业发展")</f>
        <v>0</v>
      </c>
      <c r="I14" s="7">
        <f>SUMIFS(附件3项目明细表!$X:X,附件3项目明细表!$J:J,$B14,附件3项目明细表!$W:W,"休闲农业与乡村旅游")</f>
        <v>45</v>
      </c>
      <c r="J14" s="7">
        <f>SUMIFS(附件3项目明细表!$X:X,附件3项目明细表!$J:J,$B14,附件3项目明细表!$W:W,"光伏电站建设")</f>
        <v>0</v>
      </c>
      <c r="K14" s="7">
        <f>SUMIFS(附件3项目明细表!$X:X,附件3项目明细表!$J:J,$B14,附件3项目明细表!$W:W,"农产品仓储保鲜冷链基础设施建设")</f>
        <v>0</v>
      </c>
      <c r="L14" s="7">
        <f>SUMIFS(附件3项目明细表!$X:X,附件3项目明细表!$J:J,$B14,附件3项目明细表!$W:W,"加工业")</f>
        <v>0</v>
      </c>
      <c r="M14" s="7">
        <f>SUMIFS(附件3项目明细表!$X:X,附件3项目明细表!$J:J,$B14,附件3项目明细表!$W:W,"品牌打造和展销平台")</f>
        <v>0</v>
      </c>
      <c r="N14" s="7">
        <f>SUMIFS(附件3项目明细表!$X:X,附件3项目明细表!$J:J,$B14,附件3项目明细表!$W:W,"市场建设和农村物流")</f>
        <v>0</v>
      </c>
      <c r="O14" s="7">
        <f>SUMIFS(附件3项目明细表!$X:Y,附件3项目明细表!$J:K,$B14,附件3项目明细表!$W:X,"帮扶车间（特色手工基地）建设")</f>
        <v>40</v>
      </c>
      <c r="P14" s="7">
        <f>SUMIFS(附件3项目明细表!$X:X,附件3项目明细表!$J:J,$B14,附件3项目明细表!$W:W,"产业路、资源路、旅游路建设")</f>
        <v>0</v>
      </c>
      <c r="Q14" s="7">
        <f>SUMIFS(附件3项目明细表!$X:X,附件3项目明细表!$J:J,$B14,附件3项目明细表!$W:W,"产业园（区）")</f>
        <v>0</v>
      </c>
      <c r="R14" s="7">
        <f>SUMIFS(附件3项目明细表!$X:X,附件3项目明细表!$J:J,$B14,附件3项目明细表!$W:W,"智慧农业")</f>
        <v>0</v>
      </c>
      <c r="S14" s="7">
        <f>SUMIFS(附件3项目明细表!$X:X,附件3项目明细表!$J:J,$B14,附件3项目明细表!$W:W,"农业社会化服务")</f>
        <v>416</v>
      </c>
      <c r="T14" s="7">
        <f>SUMIFS(附件3项目明细表!$X:X,附件3项目明细表!$J:J,$B14,附件3项目明细表!$W:W,"小额贷款贴息")</f>
        <v>0</v>
      </c>
      <c r="U14" s="7">
        <f>SUMIFS(附件3项目明细表!$X:X,附件3项目明细表!$J:J,$B14,附件3项目明细表!$W:W,"交通费补助")</f>
        <v>0</v>
      </c>
      <c r="V14" s="7">
        <f>SUMIFS(附件3项目明细表!$X:X,附件3项目明细表!$J:J,$B14,附件3项目明细表!$W:W,"公共服务岗位")</f>
        <v>0</v>
      </c>
      <c r="W14" s="7">
        <f>SUMIFS(附件3项目明细表!$X:X,附件3项目明细表!$J:J,$B14,附件3项目明细表!$W:W,"农村道路建设（通村路、通户路、小型桥梁等）")</f>
        <v>0</v>
      </c>
      <c r="X14" s="7">
        <f>SUMIFS(附件3项目明细表!$X:X,附件3项目明细表!$J:J,$B14,附件3项目明细表!$W:W,"农村供水保障设施建设")</f>
        <v>0</v>
      </c>
      <c r="Y14" s="7">
        <f>SUMIFS(附件3项目明细表!$X:X,附件3项目明细表!$J:J,$B14,附件3项目明细表!$W:W,"小型农田水利设施建设")</f>
        <v>0</v>
      </c>
      <c r="Z14" s="7">
        <f>SUMIFS(附件3项目明细表!$X:X,附件3项目明细表!$J:J,$B14,附件3项目明细表!$W:W,"其他")</f>
        <v>0</v>
      </c>
      <c r="AA14" s="7">
        <f>SUMIFS(附件3项目明细表!$X:X,附件3项目明细表!$J:J,$B14,附件3项目明细表!$W:W,"农村污水治理")</f>
        <v>0</v>
      </c>
      <c r="AB14" s="7">
        <f>SUMIFS(附件3项目明细表!$X:X,附件3项目明细表!$J:J,$B14,附件3项目明细表!$W:W,"农村垃圾治理")</f>
        <v>0</v>
      </c>
      <c r="AC14" s="7">
        <f>SUMIFS(附件3项目明细表!$X:X,附件3项目明细表!$J:J,$B14,附件3项目明细表!$W:W,"村容村貌提升")</f>
        <v>255</v>
      </c>
      <c r="AD14" s="7">
        <f>SUMIFS(附件3项目明细表!$X:X,附件3项目明细表!$J:J,$B14,附件3项目明细表!$W:W,"享受“雨露计划”职业教育补助")</f>
        <v>0</v>
      </c>
      <c r="AE14" s="7">
        <f>SUMIFS(附件3项目明细表!$X:X,附件3项目明细表!$J:J,$B14,附件3项目明细表!$W:W,"农村危房改造等农房改造")</f>
        <v>0</v>
      </c>
      <c r="AF14" s="7">
        <f>SUMIFS(附件3项目明细表!$X:X,附件3项目明细表!$J:J,$B14,附件3项目明细表!U:U,"产业发展")</f>
        <v>501</v>
      </c>
      <c r="AG14" s="75">
        <f t="shared" si="1"/>
        <v>0.662698412698413</v>
      </c>
      <c r="AH14" s="68"/>
    </row>
    <row r="15" ht="42.95" customHeight="1" spans="1:34">
      <c r="A15" s="68">
        <v>9</v>
      </c>
      <c r="B15" s="69" t="s">
        <v>61</v>
      </c>
      <c r="C15" s="69" t="s">
        <v>61</v>
      </c>
      <c r="D15" s="68">
        <f>COUNTIFS(附件3项目明细表!J:J,B15)</f>
        <v>6</v>
      </c>
      <c r="E15" s="68">
        <f>SUMIFS(附件3项目明细表!X:X,附件3项目明细表!J:J,B15)</f>
        <v>360</v>
      </c>
      <c r="F15" s="7">
        <f>SUMIFS(附件3项目明细表!$X:X,附件3项目明细表!$J:J,$B15,附件3项目明细表!$W:W,"种植业基地")</f>
        <v>0</v>
      </c>
      <c r="G15" s="7">
        <f>SUMIFS(附件3项目明细表!$X:Y,附件3项目明细表!$J:K,$B15,附件3项目明细表!$W:X,"养殖业基地")</f>
        <v>0</v>
      </c>
      <c r="H15" s="7">
        <f>SUMIFS(附件3项目明细表!$X:X,附件3项目明细表!$J:J,$B15,附件3项目明细表!$W:W,"水产养殖业发展")</f>
        <v>0</v>
      </c>
      <c r="I15" s="7">
        <f>SUMIFS(附件3项目明细表!$X:X,附件3项目明细表!$J:J,$B15,附件3项目明细表!$W:W,"休闲农业与乡村旅游")</f>
        <v>0</v>
      </c>
      <c r="J15" s="7">
        <f>SUMIFS(附件3项目明细表!$X:X,附件3项目明细表!$J:J,$B15,附件3项目明细表!$W:W,"光伏电站建设")</f>
        <v>0</v>
      </c>
      <c r="K15" s="7">
        <f>SUMIFS(附件3项目明细表!$X:X,附件3项目明细表!$J:J,$B15,附件3项目明细表!$W:W,"农产品仓储保鲜冷链基础设施建设")</f>
        <v>160</v>
      </c>
      <c r="L15" s="7">
        <f>SUMIFS(附件3项目明细表!$X:X,附件3项目明细表!$J:J,$B15,附件3项目明细表!$W:W,"加工业")</f>
        <v>0</v>
      </c>
      <c r="M15" s="7">
        <f>SUMIFS(附件3项目明细表!$X:X,附件3项目明细表!$J:J,$B15,附件3项目明细表!$W:W,"品牌打造和展销平台")</f>
        <v>0</v>
      </c>
      <c r="N15" s="7">
        <f>SUMIFS(附件3项目明细表!$X:X,附件3项目明细表!$J:J,$B15,附件3项目明细表!$W:W,"市场建设和农村物流")</f>
        <v>0</v>
      </c>
      <c r="O15" s="7">
        <f>SUMIFS(附件3项目明细表!$X:Y,附件3项目明细表!$J:K,$B15,附件3项目明细表!$W:X,"帮扶车间（特色手工基地）建设")</f>
        <v>200</v>
      </c>
      <c r="P15" s="7">
        <f>SUMIFS(附件3项目明细表!$X:X,附件3项目明细表!$J:J,$B15,附件3项目明细表!$W:W,"产业路、资源路、旅游路建设")</f>
        <v>0</v>
      </c>
      <c r="Q15" s="7">
        <f>SUMIFS(附件3项目明细表!$X:X,附件3项目明细表!$J:J,$B15,附件3项目明细表!$W:W,"产业园（区）")</f>
        <v>0</v>
      </c>
      <c r="R15" s="7">
        <f>SUMIFS(附件3项目明细表!$X:X,附件3项目明细表!$J:J,$B15,附件3项目明细表!$W:W,"智慧农业")</f>
        <v>0</v>
      </c>
      <c r="S15" s="7">
        <f>SUMIFS(附件3项目明细表!$X:X,附件3项目明细表!$J:J,$B15,附件3项目明细表!$W:W,"农业社会化服务")</f>
        <v>0</v>
      </c>
      <c r="T15" s="7">
        <f>SUMIFS(附件3项目明细表!$X:X,附件3项目明细表!$J:J,$B15,附件3项目明细表!$W:W,"小额贷款贴息")</f>
        <v>0</v>
      </c>
      <c r="U15" s="7">
        <f>SUMIFS(附件3项目明细表!$X:X,附件3项目明细表!$J:J,$B15,附件3项目明细表!$W:W,"交通费补助")</f>
        <v>0</v>
      </c>
      <c r="V15" s="7">
        <f>SUMIFS(附件3项目明细表!$X:X,附件3项目明细表!$J:J,$B15,附件3项目明细表!$W:W,"公共服务岗位")</f>
        <v>0</v>
      </c>
      <c r="W15" s="7">
        <f>SUMIFS(附件3项目明细表!$X:X,附件3项目明细表!$J:J,$B15,附件3项目明细表!$W:W,"农村道路建设（通村路、通户路、小型桥梁等）")</f>
        <v>0</v>
      </c>
      <c r="X15" s="7">
        <f>SUMIFS(附件3项目明细表!$X:X,附件3项目明细表!$J:J,$B15,附件3项目明细表!$W:W,"农村供水保障设施建设")</f>
        <v>0</v>
      </c>
      <c r="Y15" s="7">
        <f>SUMIFS(附件3项目明细表!$X:X,附件3项目明细表!$J:J,$B15,附件3项目明细表!$W:W,"小型农田水利设施建设")</f>
        <v>0</v>
      </c>
      <c r="Z15" s="7">
        <f>SUMIFS(附件3项目明细表!$X:X,附件3项目明细表!$J:J,$B15,附件3项目明细表!$W:W,"其他")</f>
        <v>0</v>
      </c>
      <c r="AA15" s="7">
        <f>SUMIFS(附件3项目明细表!$X:X,附件3项目明细表!$J:J,$B15,附件3项目明细表!$W:W,"农村污水治理")</f>
        <v>0</v>
      </c>
      <c r="AB15" s="7">
        <f>SUMIFS(附件3项目明细表!$X:X,附件3项目明细表!$J:J,$B15,附件3项目明细表!$W:W,"农村垃圾治理")</f>
        <v>0</v>
      </c>
      <c r="AC15" s="7">
        <f>SUMIFS(附件3项目明细表!$X:X,附件3项目明细表!$J:J,$B15,附件3项目明细表!$W:W,"村容村貌提升")</f>
        <v>0</v>
      </c>
      <c r="AD15" s="7">
        <f>SUMIFS(附件3项目明细表!$X:X,附件3项目明细表!$J:J,$B15,附件3项目明细表!$W:W,"享受“雨露计划”职业教育补助")</f>
        <v>0</v>
      </c>
      <c r="AE15" s="7">
        <f>SUMIFS(附件3项目明细表!$X:X,附件3项目明细表!$J:J,$B15,附件3项目明细表!$W:W,"农村危房改造等农房改造")</f>
        <v>0</v>
      </c>
      <c r="AF15" s="7">
        <f>SUMIFS(附件3项目明细表!$X:X,附件3项目明细表!$J:J,$B15,附件3项目明细表!U:U,"产业发展")</f>
        <v>360</v>
      </c>
      <c r="AG15" s="75">
        <f t="shared" si="1"/>
        <v>1</v>
      </c>
      <c r="AH15" s="68"/>
    </row>
    <row r="16" ht="42.95" customHeight="1" spans="1:34">
      <c r="A16" s="68">
        <v>10</v>
      </c>
      <c r="B16" s="69" t="s">
        <v>62</v>
      </c>
      <c r="C16" s="69" t="s">
        <v>62</v>
      </c>
      <c r="D16" s="68">
        <f>COUNTIFS(附件3项目明细表!J:J,B16)</f>
        <v>1</v>
      </c>
      <c r="E16" s="68">
        <f>SUMIFS(附件3项目明细表!X:X,附件3项目明细表!J:J,B16)</f>
        <v>40</v>
      </c>
      <c r="F16" s="7">
        <f>SUMIFS(附件3项目明细表!$X:X,附件3项目明细表!$J:J,$B16,附件3项目明细表!$W:W,"种植业基地")</f>
        <v>0</v>
      </c>
      <c r="G16" s="7">
        <f>SUMIFS(附件3项目明细表!$X:Y,附件3项目明细表!$J:K,$B16,附件3项目明细表!$W:X,"养殖业基地")</f>
        <v>0</v>
      </c>
      <c r="H16" s="7">
        <f>SUMIFS(附件3项目明细表!$X:X,附件3项目明细表!$J:J,$B16,附件3项目明细表!$W:W,"水产养殖业发展")</f>
        <v>0</v>
      </c>
      <c r="I16" s="7">
        <f>SUMIFS(附件3项目明细表!$X:X,附件3项目明细表!$J:J,$B16,附件3项目明细表!$W:W,"休闲农业与乡村旅游")</f>
        <v>0</v>
      </c>
      <c r="J16" s="7">
        <f>SUMIFS(附件3项目明细表!$X:X,附件3项目明细表!$J:J,$B16,附件3项目明细表!$W:W,"光伏电站建设")</f>
        <v>0</v>
      </c>
      <c r="K16" s="7">
        <f>SUMIFS(附件3项目明细表!$X:X,附件3项目明细表!$J:J,$B16,附件3项目明细表!$W:W,"农产品仓储保鲜冷链基础设施建设")</f>
        <v>0</v>
      </c>
      <c r="L16" s="7">
        <f>SUMIFS(附件3项目明细表!$X:X,附件3项目明细表!$J:J,$B16,附件3项目明细表!$W:W,"加工业")</f>
        <v>0</v>
      </c>
      <c r="M16" s="7">
        <f>SUMIFS(附件3项目明细表!$X:X,附件3项目明细表!$J:J,$B16,附件3项目明细表!$W:W,"品牌打造和展销平台")</f>
        <v>0</v>
      </c>
      <c r="N16" s="7">
        <f>SUMIFS(附件3项目明细表!$X:X,附件3项目明细表!$J:J,$B16,附件3项目明细表!$W:W,"市场建设和农村物流")</f>
        <v>0</v>
      </c>
      <c r="O16" s="7">
        <f>SUMIFS(附件3项目明细表!$X:Y,附件3项目明细表!$J:K,$B16,附件3项目明细表!$W:X,"帮扶车间（特色手工基地）建设")</f>
        <v>40</v>
      </c>
      <c r="P16" s="7">
        <f>SUMIFS(附件3项目明细表!$X:X,附件3项目明细表!$J:J,$B16,附件3项目明细表!$W:W,"产业路、资源路、旅游路建设")</f>
        <v>0</v>
      </c>
      <c r="Q16" s="7">
        <f>SUMIFS(附件3项目明细表!$X:X,附件3项目明细表!$J:J,$B16,附件3项目明细表!$W:W,"产业园（区）")</f>
        <v>0</v>
      </c>
      <c r="R16" s="7">
        <f>SUMIFS(附件3项目明细表!$X:X,附件3项目明细表!$J:J,$B16,附件3项目明细表!$W:W,"智慧农业")</f>
        <v>0</v>
      </c>
      <c r="S16" s="7">
        <f>SUMIFS(附件3项目明细表!$X:X,附件3项目明细表!$J:J,$B16,附件3项目明细表!$W:W,"农业社会化服务")</f>
        <v>0</v>
      </c>
      <c r="T16" s="7">
        <f>SUMIFS(附件3项目明细表!$X:X,附件3项目明细表!$J:J,$B16,附件3项目明细表!$W:W,"小额贷款贴息")</f>
        <v>0</v>
      </c>
      <c r="U16" s="7">
        <f>SUMIFS(附件3项目明细表!$X:X,附件3项目明细表!$J:J,$B16,附件3项目明细表!$W:W,"交通费补助")</f>
        <v>0</v>
      </c>
      <c r="V16" s="7">
        <f>SUMIFS(附件3项目明细表!$X:X,附件3项目明细表!$J:J,$B16,附件3项目明细表!$W:W,"公共服务岗位")</f>
        <v>0</v>
      </c>
      <c r="W16" s="7">
        <f>SUMIFS(附件3项目明细表!$X:X,附件3项目明细表!$J:J,$B16,附件3项目明细表!$W:W,"农村道路建设（通村路、通户路、小型桥梁等）")</f>
        <v>0</v>
      </c>
      <c r="X16" s="7">
        <f>SUMIFS(附件3项目明细表!$X:X,附件3项目明细表!$J:J,$B16,附件3项目明细表!$W:W,"农村供水保障设施建设")</f>
        <v>0</v>
      </c>
      <c r="Y16" s="7">
        <f>SUMIFS(附件3项目明细表!$X:X,附件3项目明细表!$J:J,$B16,附件3项目明细表!$W:W,"小型农田水利设施建设")</f>
        <v>0</v>
      </c>
      <c r="Z16" s="7">
        <f>SUMIFS(附件3项目明细表!$X:X,附件3项目明细表!$J:J,$B16,附件3项目明细表!$W:W,"其他")</f>
        <v>0</v>
      </c>
      <c r="AA16" s="7">
        <f>SUMIFS(附件3项目明细表!$X:X,附件3项目明细表!$J:J,$B16,附件3项目明细表!$W:W,"农村污水治理")</f>
        <v>0</v>
      </c>
      <c r="AB16" s="7">
        <f>SUMIFS(附件3项目明细表!$X:X,附件3项目明细表!$J:J,$B16,附件3项目明细表!$W:W,"农村垃圾治理")</f>
        <v>0</v>
      </c>
      <c r="AC16" s="7">
        <f>SUMIFS(附件3项目明细表!$X:X,附件3项目明细表!$J:J,$B16,附件3项目明细表!$W:W,"村容村貌提升")</f>
        <v>0</v>
      </c>
      <c r="AD16" s="7">
        <f>SUMIFS(附件3项目明细表!$X:X,附件3项目明细表!$J:J,$B16,附件3项目明细表!$W:W,"享受“雨露计划”职业教育补助")</f>
        <v>0</v>
      </c>
      <c r="AE16" s="7">
        <f>SUMIFS(附件3项目明细表!$X:X,附件3项目明细表!$J:J,$B16,附件3项目明细表!$W:W,"农村危房改造等农房改造")</f>
        <v>0</v>
      </c>
      <c r="AF16" s="7">
        <f>SUMIFS(附件3项目明细表!$X:X,附件3项目明细表!$J:J,$B16,附件3项目明细表!U:U,"产业发展")</f>
        <v>40</v>
      </c>
      <c r="AG16" s="75">
        <f t="shared" si="1"/>
        <v>1</v>
      </c>
      <c r="AH16" s="68"/>
    </row>
    <row r="17" ht="42.95" customHeight="1" spans="1:34">
      <c r="A17" s="68">
        <v>11</v>
      </c>
      <c r="B17" s="69" t="s">
        <v>63</v>
      </c>
      <c r="C17" s="69" t="s">
        <v>63</v>
      </c>
      <c r="D17" s="68">
        <f>COUNTIFS(附件3项目明细表!J:J,B17)</f>
        <v>4</v>
      </c>
      <c r="E17" s="68">
        <f>SUMIFS(附件3项目明细表!X:X,附件3项目明细表!J:J,B17)</f>
        <v>126</v>
      </c>
      <c r="F17" s="7">
        <f>SUMIFS(附件3项目明细表!$X:X,附件3项目明细表!$J:J,$B17,附件3项目明细表!$W:W,"种植业基地")</f>
        <v>0</v>
      </c>
      <c r="G17" s="7">
        <f>SUMIFS(附件3项目明细表!$X:Y,附件3项目明细表!$J:K,$B17,附件3项目明细表!$W:X,"养殖业基地")</f>
        <v>0</v>
      </c>
      <c r="H17" s="7">
        <f>SUMIFS(附件3项目明细表!$X:X,附件3项目明细表!$J:J,$B17,附件3项目明细表!$W:W,"水产养殖业发展")</f>
        <v>0</v>
      </c>
      <c r="I17" s="7">
        <f>SUMIFS(附件3项目明细表!$X:X,附件3项目明细表!$J:J,$B17,附件3项目明细表!$W:W,"休闲农业与乡村旅游")</f>
        <v>0</v>
      </c>
      <c r="J17" s="7">
        <f>SUMIFS(附件3项目明细表!$X:X,附件3项目明细表!$J:J,$B17,附件3项目明细表!$W:W,"光伏电站建设")</f>
        <v>0</v>
      </c>
      <c r="K17" s="7">
        <f>SUMIFS(附件3项目明细表!$X:X,附件3项目明细表!$J:J,$B17,附件3项目明细表!$W:W,"农产品仓储保鲜冷链基础设施建设")</f>
        <v>0</v>
      </c>
      <c r="L17" s="7">
        <f>SUMIFS(附件3项目明细表!$X:X,附件3项目明细表!$J:J,$B17,附件3项目明细表!$W:W,"加工业")</f>
        <v>0</v>
      </c>
      <c r="M17" s="7">
        <f>SUMIFS(附件3项目明细表!$X:X,附件3项目明细表!$J:J,$B17,附件3项目明细表!$W:W,"品牌打造和展销平台")</f>
        <v>0</v>
      </c>
      <c r="N17" s="7">
        <f>SUMIFS(附件3项目明细表!$X:X,附件3项目明细表!$J:J,$B17,附件3项目明细表!$W:W,"市场建设和农村物流")</f>
        <v>0</v>
      </c>
      <c r="O17" s="7">
        <f>SUMIFS(附件3项目明细表!$X:Y,附件3项目明细表!$J:K,$B17,附件3项目明细表!$W:X,"帮扶车间（特色手工基地）建设")</f>
        <v>40</v>
      </c>
      <c r="P17" s="7">
        <f>SUMIFS(附件3项目明细表!$X:X,附件3项目明细表!$J:J,$B17,附件3项目明细表!$W:W,"产业路、资源路、旅游路建设")</f>
        <v>0</v>
      </c>
      <c r="Q17" s="7">
        <f>SUMIFS(附件3项目明细表!$X:X,附件3项目明细表!$J:J,$B17,附件3项目明细表!$W:W,"产业园（区）")</f>
        <v>0</v>
      </c>
      <c r="R17" s="7">
        <f>SUMIFS(附件3项目明细表!$X:X,附件3项目明细表!$J:J,$B17,附件3项目明细表!$W:W,"智慧农业")</f>
        <v>0</v>
      </c>
      <c r="S17" s="7">
        <f>SUMIFS(附件3项目明细表!$X:X,附件3项目明细表!$J:J,$B17,附件3项目明细表!$W:W,"农业社会化服务")</f>
        <v>0</v>
      </c>
      <c r="T17" s="7">
        <f>SUMIFS(附件3项目明细表!$X:X,附件3项目明细表!$J:J,$B17,附件3项目明细表!$W:W,"小额贷款贴息")</f>
        <v>0</v>
      </c>
      <c r="U17" s="7">
        <f>SUMIFS(附件3项目明细表!$X:X,附件3项目明细表!$J:J,$B17,附件3项目明细表!$W:W,"交通费补助")</f>
        <v>0</v>
      </c>
      <c r="V17" s="7">
        <f>SUMIFS(附件3项目明细表!$X:X,附件3项目明细表!$J:J,$B17,附件3项目明细表!$W:W,"公共服务岗位")</f>
        <v>0</v>
      </c>
      <c r="W17" s="7">
        <f>SUMIFS(附件3项目明细表!$X:X,附件3项目明细表!$J:J,$B17,附件3项目明细表!$W:W,"农村道路建设（通村路、通户路、小型桥梁等）")</f>
        <v>0</v>
      </c>
      <c r="X17" s="7">
        <f>SUMIFS(附件3项目明细表!$X:X,附件3项目明细表!$J:J,$B17,附件3项目明细表!$W:W,"农村供水保障设施建设")</f>
        <v>0</v>
      </c>
      <c r="Y17" s="7">
        <f>SUMIFS(附件3项目明细表!$X:X,附件3项目明细表!$J:J,$B17,附件3项目明细表!$W:W,"小型农田水利设施建设")</f>
        <v>27</v>
      </c>
      <c r="Z17" s="7">
        <f>SUMIFS(附件3项目明细表!$X:X,附件3项目明细表!$J:J,$B17,附件3项目明细表!$W:W,"其他")</f>
        <v>0</v>
      </c>
      <c r="AA17" s="7">
        <f>SUMIFS(附件3项目明细表!$X:X,附件3项目明细表!$J:J,$B17,附件3项目明细表!$W:W,"农村污水治理")</f>
        <v>43</v>
      </c>
      <c r="AB17" s="7">
        <f>SUMIFS(附件3项目明细表!$X:X,附件3项目明细表!$J:J,$B17,附件3项目明细表!$W:W,"农村垃圾治理")</f>
        <v>0</v>
      </c>
      <c r="AC17" s="7">
        <f>SUMIFS(附件3项目明细表!$X:X,附件3项目明细表!$J:J,$B17,附件3项目明细表!$W:W,"村容村貌提升")</f>
        <v>16</v>
      </c>
      <c r="AD17" s="7">
        <f>SUMIFS(附件3项目明细表!$X:X,附件3项目明细表!$J:J,$B17,附件3项目明细表!$W:W,"享受“雨露计划”职业教育补助")</f>
        <v>0</v>
      </c>
      <c r="AE17" s="7">
        <f>SUMIFS(附件3项目明细表!$X:X,附件3项目明细表!$J:J,$B17,附件3项目明细表!$W:W,"农村危房改造等农房改造")</f>
        <v>0</v>
      </c>
      <c r="AF17" s="7">
        <f>SUMIFS(附件3项目明细表!$X:X,附件3项目明细表!$J:J,$B17,附件3项目明细表!U:U,"产业发展")</f>
        <v>40</v>
      </c>
      <c r="AG17" s="75">
        <f t="shared" si="1"/>
        <v>0.317460317460317</v>
      </c>
      <c r="AH17" s="68"/>
    </row>
    <row r="18" ht="42.95" customHeight="1" spans="1:34">
      <c r="A18" s="68">
        <v>12</v>
      </c>
      <c r="B18" s="69" t="s">
        <v>64</v>
      </c>
      <c r="C18" s="69" t="s">
        <v>64</v>
      </c>
      <c r="D18" s="68">
        <f>COUNTIFS(附件3项目明细表!J:J,B18)</f>
        <v>5</v>
      </c>
      <c r="E18" s="68">
        <f>SUMIFS(附件3项目明细表!X:X,附件3项目明细表!J:J,B18)</f>
        <v>520</v>
      </c>
      <c r="F18" s="7">
        <f>SUMIFS(附件3项目明细表!$X:X,附件3项目明细表!$J:J,$B18,附件3项目明细表!$W:W,"种植业基地")</f>
        <v>180</v>
      </c>
      <c r="G18" s="7">
        <f>SUMIFS(附件3项目明细表!$X:Y,附件3项目明细表!$J:K,$B18,附件3项目明细表!$W:X,"养殖业基地")</f>
        <v>0</v>
      </c>
      <c r="H18" s="7">
        <f>SUMIFS(附件3项目明细表!$X:X,附件3项目明细表!$J:J,$B18,附件3项目明细表!$W:W,"水产养殖业发展")</f>
        <v>0</v>
      </c>
      <c r="I18" s="7">
        <f>SUMIFS(附件3项目明细表!$X:X,附件3项目明细表!$J:J,$B18,附件3项目明细表!$W:W,"休闲农业与乡村旅游")</f>
        <v>0</v>
      </c>
      <c r="J18" s="7">
        <f>SUMIFS(附件3项目明细表!$X:X,附件3项目明细表!$J:J,$B18,附件3项目明细表!$W:W,"光伏电站建设")</f>
        <v>0</v>
      </c>
      <c r="K18" s="7">
        <f>SUMIFS(附件3项目明细表!$X:X,附件3项目明细表!$J:J,$B18,附件3项目明细表!$W:W,"农产品仓储保鲜冷链基础设施建设")</f>
        <v>0</v>
      </c>
      <c r="L18" s="7">
        <f>SUMIFS(附件3项目明细表!$X:X,附件3项目明细表!$J:J,$B18,附件3项目明细表!$W:W,"加工业")</f>
        <v>0</v>
      </c>
      <c r="M18" s="7">
        <f>SUMIFS(附件3项目明细表!$X:X,附件3项目明细表!$J:J,$B18,附件3项目明细表!$W:W,"品牌打造和展销平台")</f>
        <v>0</v>
      </c>
      <c r="N18" s="7">
        <f>SUMIFS(附件3项目明细表!$X:X,附件3项目明细表!$J:J,$B18,附件3项目明细表!$W:W,"市场建设和农村物流")</f>
        <v>0</v>
      </c>
      <c r="O18" s="7">
        <f>SUMIFS(附件3项目明细表!$X:Y,附件3项目明细表!$J:K,$B18,附件3项目明细表!$W:X,"帮扶车间（特色手工基地）建设")</f>
        <v>40</v>
      </c>
      <c r="P18" s="7">
        <f>SUMIFS(附件3项目明细表!$X:X,附件3项目明细表!$J:J,$B18,附件3项目明细表!$W:W,"产业路、资源路、旅游路建设")</f>
        <v>0</v>
      </c>
      <c r="Q18" s="7">
        <f>SUMIFS(附件3项目明细表!$X:X,附件3项目明细表!$J:J,$B18,附件3项目明细表!$W:W,"产业园（区）")</f>
        <v>0</v>
      </c>
      <c r="R18" s="7">
        <f>SUMIFS(附件3项目明细表!$X:X,附件3项目明细表!$J:J,$B18,附件3项目明细表!$W:W,"智慧农业")</f>
        <v>200</v>
      </c>
      <c r="S18" s="7">
        <f>SUMIFS(附件3项目明细表!$X:X,附件3项目明细表!$J:J,$B18,附件3项目明细表!$W:W,"农业社会化服务")</f>
        <v>100</v>
      </c>
      <c r="T18" s="7">
        <f>SUMIFS(附件3项目明细表!$X:X,附件3项目明细表!$J:J,$B18,附件3项目明细表!$W:W,"小额贷款贴息")</f>
        <v>0</v>
      </c>
      <c r="U18" s="7">
        <f>SUMIFS(附件3项目明细表!$X:X,附件3项目明细表!$J:J,$B18,附件3项目明细表!$W:W,"交通费补助")</f>
        <v>0</v>
      </c>
      <c r="V18" s="7">
        <f>SUMIFS(附件3项目明细表!$X:X,附件3项目明细表!$J:J,$B18,附件3项目明细表!$W:W,"公共服务岗位")</f>
        <v>0</v>
      </c>
      <c r="W18" s="7">
        <f>SUMIFS(附件3项目明细表!$X:X,附件3项目明细表!$J:J,$B18,附件3项目明细表!$W:W,"农村道路建设（通村路、通户路、小型桥梁等）")</f>
        <v>0</v>
      </c>
      <c r="X18" s="7">
        <f>SUMIFS(附件3项目明细表!$X:X,附件3项目明细表!$J:J,$B18,附件3项目明细表!$W:W,"农村供水保障设施建设")</f>
        <v>0</v>
      </c>
      <c r="Y18" s="7">
        <f>SUMIFS(附件3项目明细表!$X:X,附件3项目明细表!$J:J,$B18,附件3项目明细表!$W:W,"小型农田水利设施建设")</f>
        <v>0</v>
      </c>
      <c r="Z18" s="7">
        <f>SUMIFS(附件3项目明细表!$X:X,附件3项目明细表!$J:J,$B18,附件3项目明细表!$W:W,"其他")</f>
        <v>0</v>
      </c>
      <c r="AA18" s="7">
        <f>SUMIFS(附件3项目明细表!$X:X,附件3项目明细表!$J:J,$B18,附件3项目明细表!$W:W,"农村污水治理")</f>
        <v>0</v>
      </c>
      <c r="AB18" s="7">
        <f>SUMIFS(附件3项目明细表!$X:X,附件3项目明细表!$J:J,$B18,附件3项目明细表!$W:W,"农村垃圾治理")</f>
        <v>0</v>
      </c>
      <c r="AC18" s="7">
        <f>SUMIFS(附件3项目明细表!$X:X,附件3项目明细表!$J:J,$B18,附件3项目明细表!$W:W,"村容村貌提升")</f>
        <v>0</v>
      </c>
      <c r="AD18" s="7">
        <f>SUMIFS(附件3项目明细表!$X:X,附件3项目明细表!$J:J,$B18,附件3项目明细表!$W:W,"享受“雨露计划”职业教育补助")</f>
        <v>0</v>
      </c>
      <c r="AE18" s="7">
        <f>SUMIFS(附件3项目明细表!$X:X,附件3项目明细表!$J:J,$B18,附件3项目明细表!$W:W,"农村危房改造等农房改造")</f>
        <v>0</v>
      </c>
      <c r="AF18" s="7">
        <f>SUMIFS(附件3项目明细表!$X:X,附件3项目明细表!$J:J,$B18,附件3项目明细表!U:U,"产业发展")</f>
        <v>520</v>
      </c>
      <c r="AG18" s="75">
        <f t="shared" si="1"/>
        <v>1</v>
      </c>
      <c r="AH18" s="7"/>
    </row>
    <row r="19" ht="42.95" customHeight="1" spans="1:34">
      <c r="A19" s="68">
        <v>13</v>
      </c>
      <c r="B19" s="69" t="s">
        <v>65</v>
      </c>
      <c r="C19" s="69" t="s">
        <v>65</v>
      </c>
      <c r="D19" s="68">
        <f>COUNTIFS(附件3项目明细表!J:J,B19)</f>
        <v>1</v>
      </c>
      <c r="E19" s="68">
        <f>SUMIFS(附件3项目明细表!X:X,附件3项目明细表!J:J,B19)</f>
        <v>40</v>
      </c>
      <c r="F19" s="7">
        <f>SUMIFS(附件3项目明细表!$X:X,附件3项目明细表!$J:J,$B19,附件3项目明细表!$W:W,"种植业基地")</f>
        <v>0</v>
      </c>
      <c r="G19" s="7">
        <f>SUMIFS(附件3项目明细表!$X:Y,附件3项目明细表!$J:K,$B19,附件3项目明细表!$W:X,"养殖业基地")</f>
        <v>0</v>
      </c>
      <c r="H19" s="7">
        <f>SUMIFS(附件3项目明细表!$X:X,附件3项目明细表!$J:J,$B19,附件3项目明细表!$W:W,"水产养殖业发展")</f>
        <v>0</v>
      </c>
      <c r="I19" s="7">
        <f>SUMIFS(附件3项目明细表!$X:X,附件3项目明细表!$J:J,$B19,附件3项目明细表!$W:W,"休闲农业与乡村旅游")</f>
        <v>0</v>
      </c>
      <c r="J19" s="7">
        <f>SUMIFS(附件3项目明细表!$X:X,附件3项目明细表!$J:J,$B19,附件3项目明细表!$W:W,"光伏电站建设")</f>
        <v>0</v>
      </c>
      <c r="K19" s="7">
        <f>SUMIFS(附件3项目明细表!$X:X,附件3项目明细表!$J:J,$B19,附件3项目明细表!$W:W,"农产品仓储保鲜冷链基础设施建设")</f>
        <v>0</v>
      </c>
      <c r="L19" s="7">
        <f>SUMIFS(附件3项目明细表!$X:X,附件3项目明细表!$J:J,$B19,附件3项目明细表!$W:W,"加工业")</f>
        <v>0</v>
      </c>
      <c r="M19" s="7">
        <f>SUMIFS(附件3项目明细表!$X:X,附件3项目明细表!$J:J,$B19,附件3项目明细表!$W:W,"品牌打造和展销平台")</f>
        <v>0</v>
      </c>
      <c r="N19" s="7">
        <f>SUMIFS(附件3项目明细表!$X:X,附件3项目明细表!$J:J,$B19,附件3项目明细表!$W:W,"市场建设和农村物流")</f>
        <v>0</v>
      </c>
      <c r="O19" s="7">
        <f>SUMIFS(附件3项目明细表!$X:Y,附件3项目明细表!$J:K,$B19,附件3项目明细表!$W:X,"帮扶车间（特色手工基地）建设")</f>
        <v>40</v>
      </c>
      <c r="P19" s="7">
        <f>SUMIFS(附件3项目明细表!$X:X,附件3项目明细表!$J:J,$B19,附件3项目明细表!$W:W,"产业路、资源路、旅游路建设")</f>
        <v>0</v>
      </c>
      <c r="Q19" s="7">
        <f>SUMIFS(附件3项目明细表!$X:X,附件3项目明细表!$J:J,$B19,附件3项目明细表!$W:W,"产业园（区）")</f>
        <v>0</v>
      </c>
      <c r="R19" s="7">
        <f>SUMIFS(附件3项目明细表!$X:X,附件3项目明细表!$J:J,$B19,附件3项目明细表!$W:W,"智慧农业")</f>
        <v>0</v>
      </c>
      <c r="S19" s="7">
        <f>SUMIFS(附件3项目明细表!$X:X,附件3项目明细表!$J:J,$B19,附件3项目明细表!$W:W,"农业社会化服务")</f>
        <v>0</v>
      </c>
      <c r="T19" s="7">
        <f>SUMIFS(附件3项目明细表!$X:X,附件3项目明细表!$J:J,$B19,附件3项目明细表!$W:W,"小额贷款贴息")</f>
        <v>0</v>
      </c>
      <c r="U19" s="7">
        <f>SUMIFS(附件3项目明细表!$X:X,附件3项目明细表!$J:J,$B19,附件3项目明细表!$W:W,"交通费补助")</f>
        <v>0</v>
      </c>
      <c r="V19" s="7">
        <f>SUMIFS(附件3项目明细表!$X:X,附件3项目明细表!$J:J,$B19,附件3项目明细表!$W:W,"公共服务岗位")</f>
        <v>0</v>
      </c>
      <c r="W19" s="7">
        <f>SUMIFS(附件3项目明细表!$X:X,附件3项目明细表!$J:J,$B19,附件3项目明细表!$W:W,"农村道路建设（通村路、通户路、小型桥梁等）")</f>
        <v>0</v>
      </c>
      <c r="X19" s="7">
        <f>SUMIFS(附件3项目明细表!$X:X,附件3项目明细表!$J:J,$B19,附件3项目明细表!$W:W,"农村供水保障设施建设")</f>
        <v>0</v>
      </c>
      <c r="Y19" s="7">
        <f>SUMIFS(附件3项目明细表!$X:X,附件3项目明细表!$J:J,$B19,附件3项目明细表!$W:W,"小型农田水利设施建设")</f>
        <v>0</v>
      </c>
      <c r="Z19" s="7">
        <f>SUMIFS(附件3项目明细表!$X:X,附件3项目明细表!$J:J,$B19,附件3项目明细表!$W:W,"其他")</f>
        <v>0</v>
      </c>
      <c r="AA19" s="7">
        <f>SUMIFS(附件3项目明细表!$X:X,附件3项目明细表!$J:J,$B19,附件3项目明细表!$W:W,"农村污水治理")</f>
        <v>0</v>
      </c>
      <c r="AB19" s="7">
        <f>SUMIFS(附件3项目明细表!$X:X,附件3项目明细表!$J:J,$B19,附件3项目明细表!$W:W,"农村垃圾治理")</f>
        <v>0</v>
      </c>
      <c r="AC19" s="7">
        <f>SUMIFS(附件3项目明细表!$X:X,附件3项目明细表!$J:J,$B19,附件3项目明细表!$W:W,"村容村貌提升")</f>
        <v>0</v>
      </c>
      <c r="AD19" s="7">
        <f>SUMIFS(附件3项目明细表!$X:X,附件3项目明细表!$J:J,$B19,附件3项目明细表!$W:W,"享受“雨露计划”职业教育补助")</f>
        <v>0</v>
      </c>
      <c r="AE19" s="7">
        <f>SUMIFS(附件3项目明细表!$X:X,附件3项目明细表!$J:J,$B19,附件3项目明细表!$W:W,"农村危房改造等农房改造")</f>
        <v>0</v>
      </c>
      <c r="AF19" s="7">
        <f>SUMIFS(附件3项目明细表!$X:X,附件3项目明细表!$J:J,$B19,附件3项目明细表!U:U,"产业发展")</f>
        <v>40</v>
      </c>
      <c r="AG19" s="75">
        <f t="shared" si="1"/>
        <v>1</v>
      </c>
      <c r="AH19" s="68"/>
    </row>
    <row r="20" ht="42.95" customHeight="1" spans="1:34">
      <c r="A20" s="68">
        <v>14</v>
      </c>
      <c r="B20" s="69" t="s">
        <v>66</v>
      </c>
      <c r="C20" s="69" t="s">
        <v>66</v>
      </c>
      <c r="D20" s="68">
        <f>COUNTIFS(附件3项目明细表!J:J,B20)</f>
        <v>1</v>
      </c>
      <c r="E20" s="68">
        <f>SUMIFS(附件3项目明细表!X:X,附件3项目明细表!J:J,B20)</f>
        <v>40</v>
      </c>
      <c r="F20" s="7">
        <f>SUMIFS(附件3项目明细表!$X:X,附件3项目明细表!$J:J,$B20,附件3项目明细表!$W:W,"种植业基地")</f>
        <v>0</v>
      </c>
      <c r="G20" s="7">
        <f>SUMIFS(附件3项目明细表!$X:Y,附件3项目明细表!$J:K,$B20,附件3项目明细表!$W:X,"养殖业基地")</f>
        <v>0</v>
      </c>
      <c r="H20" s="7">
        <f>SUMIFS(附件3项目明细表!$X:X,附件3项目明细表!$J:J,$B20,附件3项目明细表!$W:W,"水产养殖业发展")</f>
        <v>0</v>
      </c>
      <c r="I20" s="7">
        <f>SUMIFS(附件3项目明细表!$X:X,附件3项目明细表!$J:J,$B20,附件3项目明细表!$W:W,"休闲农业与乡村旅游")</f>
        <v>0</v>
      </c>
      <c r="J20" s="7">
        <f>SUMIFS(附件3项目明细表!$X:X,附件3项目明细表!$J:J,$B20,附件3项目明细表!$W:W,"光伏电站建设")</f>
        <v>0</v>
      </c>
      <c r="K20" s="7">
        <f>SUMIFS(附件3项目明细表!$X:X,附件3项目明细表!$J:J,$B20,附件3项目明细表!$W:W,"农产品仓储保鲜冷链基础设施建设")</f>
        <v>0</v>
      </c>
      <c r="L20" s="7">
        <f>SUMIFS(附件3项目明细表!$X:X,附件3项目明细表!$J:J,$B20,附件3项目明细表!$W:W,"加工业")</f>
        <v>0</v>
      </c>
      <c r="M20" s="7">
        <f>SUMIFS(附件3项目明细表!$X:X,附件3项目明细表!$J:J,$B20,附件3项目明细表!$W:W,"品牌打造和展销平台")</f>
        <v>0</v>
      </c>
      <c r="N20" s="7">
        <f>SUMIFS(附件3项目明细表!$X:X,附件3项目明细表!$J:J,$B20,附件3项目明细表!$W:W,"市场建设和农村物流")</f>
        <v>0</v>
      </c>
      <c r="O20" s="7">
        <f>SUMIFS(附件3项目明细表!$X:Y,附件3项目明细表!$J:K,$B20,附件3项目明细表!$W:X,"帮扶车间（特色手工基地）建设")</f>
        <v>40</v>
      </c>
      <c r="P20" s="7">
        <f>SUMIFS(附件3项目明细表!$X:X,附件3项目明细表!$J:J,$B20,附件3项目明细表!$W:W,"产业路、资源路、旅游路建设")</f>
        <v>0</v>
      </c>
      <c r="Q20" s="7">
        <f>SUMIFS(附件3项目明细表!$X:X,附件3项目明细表!$J:J,$B20,附件3项目明细表!$W:W,"产业园（区）")</f>
        <v>0</v>
      </c>
      <c r="R20" s="7">
        <f>SUMIFS(附件3项目明细表!$X:X,附件3项目明细表!$J:J,$B20,附件3项目明细表!$W:W,"智慧农业")</f>
        <v>0</v>
      </c>
      <c r="S20" s="7">
        <f>SUMIFS(附件3项目明细表!$X:X,附件3项目明细表!$J:J,$B20,附件3项目明细表!$W:W,"农业社会化服务")</f>
        <v>0</v>
      </c>
      <c r="T20" s="7">
        <f>SUMIFS(附件3项目明细表!$X:X,附件3项目明细表!$J:J,$B20,附件3项目明细表!$W:W,"小额贷款贴息")</f>
        <v>0</v>
      </c>
      <c r="U20" s="7">
        <f>SUMIFS(附件3项目明细表!$X:X,附件3项目明细表!$J:J,$B20,附件3项目明细表!$W:W,"交通费补助")</f>
        <v>0</v>
      </c>
      <c r="V20" s="7">
        <f>SUMIFS(附件3项目明细表!$X:X,附件3项目明细表!$J:J,$B20,附件3项目明细表!$W:W,"公共服务岗位")</f>
        <v>0</v>
      </c>
      <c r="W20" s="7">
        <f>SUMIFS(附件3项目明细表!$X:X,附件3项目明细表!$J:J,$B20,附件3项目明细表!$W:W,"农村道路建设（通村路、通户路、小型桥梁等）")</f>
        <v>0</v>
      </c>
      <c r="X20" s="7">
        <f>SUMIFS(附件3项目明细表!$X:X,附件3项目明细表!$J:J,$B20,附件3项目明细表!$W:W,"农村供水保障设施建设")</f>
        <v>0</v>
      </c>
      <c r="Y20" s="7">
        <f>SUMIFS(附件3项目明细表!$X:X,附件3项目明细表!$J:J,$B20,附件3项目明细表!$W:W,"小型农田水利设施建设")</f>
        <v>0</v>
      </c>
      <c r="Z20" s="7">
        <f>SUMIFS(附件3项目明细表!$X:X,附件3项目明细表!$J:J,$B20,附件3项目明细表!$W:W,"其他")</f>
        <v>0</v>
      </c>
      <c r="AA20" s="7">
        <f>SUMIFS(附件3项目明细表!$X:X,附件3项目明细表!$J:J,$B20,附件3项目明细表!$W:W,"农村污水治理")</f>
        <v>0</v>
      </c>
      <c r="AB20" s="7">
        <f>SUMIFS(附件3项目明细表!$X:X,附件3项目明细表!$J:J,$B20,附件3项目明细表!$W:W,"农村垃圾治理")</f>
        <v>0</v>
      </c>
      <c r="AC20" s="7">
        <f>SUMIFS(附件3项目明细表!$X:X,附件3项目明细表!$J:J,$B20,附件3项目明细表!$W:W,"村容村貌提升")</f>
        <v>0</v>
      </c>
      <c r="AD20" s="7">
        <f>SUMIFS(附件3项目明细表!$X:X,附件3项目明细表!$J:J,$B20,附件3项目明细表!$W:W,"享受“雨露计划”职业教育补助")</f>
        <v>0</v>
      </c>
      <c r="AE20" s="7">
        <f>SUMIFS(附件3项目明细表!$X:X,附件3项目明细表!$J:J,$B20,附件3项目明细表!$W:W,"农村危房改造等农房改造")</f>
        <v>0</v>
      </c>
      <c r="AF20" s="7">
        <f>SUMIFS(附件3项目明细表!$X:X,附件3项目明细表!$J:J,$B20,附件3项目明细表!U:U,"产业发展")</f>
        <v>40</v>
      </c>
      <c r="AG20" s="75">
        <f t="shared" si="1"/>
        <v>1</v>
      </c>
      <c r="AH20" s="68"/>
    </row>
    <row r="21" ht="42.95" customHeight="1" spans="1:34">
      <c r="A21" s="68">
        <v>15</v>
      </c>
      <c r="B21" s="69" t="s">
        <v>67</v>
      </c>
      <c r="C21" s="69" t="s">
        <v>67</v>
      </c>
      <c r="D21" s="68">
        <f>COUNTIFS(附件3项目明细表!J:J,B21)</f>
        <v>1</v>
      </c>
      <c r="E21" s="68">
        <f>SUMIFS(附件3项目明细表!X:X,附件3项目明细表!J:J,B21)</f>
        <v>40</v>
      </c>
      <c r="F21" s="7">
        <f>SUMIFS(附件3项目明细表!$X:X,附件3项目明细表!$J:J,$B21,附件3项目明细表!$W:W,"种植业基地")</f>
        <v>0</v>
      </c>
      <c r="G21" s="7">
        <f>SUMIFS(附件3项目明细表!$X:Y,附件3项目明细表!$J:K,$B21,附件3项目明细表!$W:X,"养殖业基地")</f>
        <v>0</v>
      </c>
      <c r="H21" s="7">
        <f>SUMIFS(附件3项目明细表!$X:X,附件3项目明细表!$J:J,$B21,附件3项目明细表!$W:W,"水产养殖业发展")</f>
        <v>0</v>
      </c>
      <c r="I21" s="7">
        <f>SUMIFS(附件3项目明细表!$X:X,附件3项目明细表!$J:J,$B21,附件3项目明细表!$W:W,"休闲农业与乡村旅游")</f>
        <v>0</v>
      </c>
      <c r="J21" s="7">
        <f>SUMIFS(附件3项目明细表!$X:X,附件3项目明细表!$J:J,$B21,附件3项目明细表!$W:W,"光伏电站建设")</f>
        <v>0</v>
      </c>
      <c r="K21" s="7">
        <f>SUMIFS(附件3项目明细表!$X:X,附件3项目明细表!$J:J,$B21,附件3项目明细表!$W:W,"农产品仓储保鲜冷链基础设施建设")</f>
        <v>0</v>
      </c>
      <c r="L21" s="7">
        <f>SUMIFS(附件3项目明细表!$X:X,附件3项目明细表!$J:J,$B21,附件3项目明细表!$W:W,"加工业")</f>
        <v>0</v>
      </c>
      <c r="M21" s="7">
        <f>SUMIFS(附件3项目明细表!$X:X,附件3项目明细表!$J:J,$B21,附件3项目明细表!$W:W,"品牌打造和展销平台")</f>
        <v>0</v>
      </c>
      <c r="N21" s="7">
        <f>SUMIFS(附件3项目明细表!$X:X,附件3项目明细表!$J:J,$B21,附件3项目明细表!$W:W,"市场建设和农村物流")</f>
        <v>0</v>
      </c>
      <c r="O21" s="7">
        <f>SUMIFS(附件3项目明细表!$X:Y,附件3项目明细表!$J:K,$B21,附件3项目明细表!$W:X,"帮扶车间（特色手工基地）建设")</f>
        <v>40</v>
      </c>
      <c r="P21" s="7">
        <f>SUMIFS(附件3项目明细表!$X:X,附件3项目明细表!$J:J,$B21,附件3项目明细表!$W:W,"产业路、资源路、旅游路建设")</f>
        <v>0</v>
      </c>
      <c r="Q21" s="7">
        <f>SUMIFS(附件3项目明细表!$X:X,附件3项目明细表!$J:J,$B21,附件3项目明细表!$W:W,"产业园（区）")</f>
        <v>0</v>
      </c>
      <c r="R21" s="7">
        <f>SUMIFS(附件3项目明细表!$X:X,附件3项目明细表!$J:J,$B21,附件3项目明细表!$W:W,"智慧农业")</f>
        <v>0</v>
      </c>
      <c r="S21" s="7">
        <f>SUMIFS(附件3项目明细表!$X:X,附件3项目明细表!$J:J,$B21,附件3项目明细表!$W:W,"农业社会化服务")</f>
        <v>0</v>
      </c>
      <c r="T21" s="7">
        <f>SUMIFS(附件3项目明细表!$X:X,附件3项目明细表!$J:J,$B21,附件3项目明细表!$W:W,"小额贷款贴息")</f>
        <v>0</v>
      </c>
      <c r="U21" s="7">
        <f>SUMIFS(附件3项目明细表!$X:X,附件3项目明细表!$J:J,$B21,附件3项目明细表!$W:W,"交通费补助")</f>
        <v>0</v>
      </c>
      <c r="V21" s="7">
        <f>SUMIFS(附件3项目明细表!$X:X,附件3项目明细表!$J:J,$B21,附件3项目明细表!$W:W,"公共服务岗位")</f>
        <v>0</v>
      </c>
      <c r="W21" s="7">
        <f>SUMIFS(附件3项目明细表!$X:X,附件3项目明细表!$J:J,$B21,附件3项目明细表!$W:W,"农村道路建设（通村路、通户路、小型桥梁等）")</f>
        <v>0</v>
      </c>
      <c r="X21" s="7">
        <f>SUMIFS(附件3项目明细表!$X:X,附件3项目明细表!$J:J,$B21,附件3项目明细表!$W:W,"农村供水保障设施建设")</f>
        <v>0</v>
      </c>
      <c r="Y21" s="7">
        <f>SUMIFS(附件3项目明细表!$X:X,附件3项目明细表!$J:J,$B21,附件3项目明细表!$W:W,"小型农田水利设施建设")</f>
        <v>0</v>
      </c>
      <c r="Z21" s="7">
        <f>SUMIFS(附件3项目明细表!$X:X,附件3项目明细表!$J:J,$B21,附件3项目明细表!$W:W,"其他")</f>
        <v>0</v>
      </c>
      <c r="AA21" s="7">
        <f>SUMIFS(附件3项目明细表!$X:X,附件3项目明细表!$J:J,$B21,附件3项目明细表!$W:W,"农村污水治理")</f>
        <v>0</v>
      </c>
      <c r="AB21" s="7">
        <f>SUMIFS(附件3项目明细表!$X:X,附件3项目明细表!$J:J,$B21,附件3项目明细表!$W:W,"农村垃圾治理")</f>
        <v>0</v>
      </c>
      <c r="AC21" s="7">
        <f>SUMIFS(附件3项目明细表!$X:X,附件3项目明细表!$J:J,$B21,附件3项目明细表!$W:W,"村容村貌提升")</f>
        <v>0</v>
      </c>
      <c r="AD21" s="7">
        <f>SUMIFS(附件3项目明细表!$X:X,附件3项目明细表!$J:J,$B21,附件3项目明细表!$W:W,"享受“雨露计划”职业教育补助")</f>
        <v>0</v>
      </c>
      <c r="AE21" s="7">
        <f>SUMIFS(附件3项目明细表!$X:X,附件3项目明细表!$J:J,$B21,附件3项目明细表!$W:W,"农村危房改造等农房改造")</f>
        <v>0</v>
      </c>
      <c r="AF21" s="7">
        <f>SUMIFS(附件3项目明细表!$X:X,附件3项目明细表!$J:J,$B21,附件3项目明细表!U:U,"产业发展")</f>
        <v>40</v>
      </c>
      <c r="AG21" s="75">
        <f t="shared" si="1"/>
        <v>1</v>
      </c>
      <c r="AH21" s="68"/>
    </row>
    <row r="22" ht="42.95" customHeight="1" spans="1:34">
      <c r="A22" s="68">
        <v>16</v>
      </c>
      <c r="B22" s="69" t="s">
        <v>68</v>
      </c>
      <c r="C22" s="69" t="s">
        <v>68</v>
      </c>
      <c r="D22" s="68">
        <f>COUNTIFS(附件3项目明细表!J:J,B22)</f>
        <v>1</v>
      </c>
      <c r="E22" s="68">
        <f>SUMIFS(附件3项目明细表!X:X,附件3项目明细表!J:J,B22)</f>
        <v>40</v>
      </c>
      <c r="F22" s="7">
        <f>SUMIFS(附件3项目明细表!$X:X,附件3项目明细表!$J:J,$B22,附件3项目明细表!$W:W,"种植业基地")</f>
        <v>0</v>
      </c>
      <c r="G22" s="7">
        <f>SUMIFS(附件3项目明细表!$X:Y,附件3项目明细表!$J:K,$B22,附件3项目明细表!$W:X,"养殖业基地")</f>
        <v>0</v>
      </c>
      <c r="H22" s="7">
        <f>SUMIFS(附件3项目明细表!$X:X,附件3项目明细表!$J:J,$B22,附件3项目明细表!$W:W,"水产养殖业发展")</f>
        <v>0</v>
      </c>
      <c r="I22" s="7">
        <f>SUMIFS(附件3项目明细表!$X:X,附件3项目明细表!$J:J,$B22,附件3项目明细表!$W:W,"休闲农业与乡村旅游")</f>
        <v>0</v>
      </c>
      <c r="J22" s="7">
        <f>SUMIFS(附件3项目明细表!$X:X,附件3项目明细表!$J:J,$B22,附件3项目明细表!$W:W,"光伏电站建设")</f>
        <v>0</v>
      </c>
      <c r="K22" s="7">
        <f>SUMIFS(附件3项目明细表!$X:X,附件3项目明细表!$J:J,$B22,附件3项目明细表!$W:W,"农产品仓储保鲜冷链基础设施建设")</f>
        <v>0</v>
      </c>
      <c r="L22" s="7">
        <f>SUMIFS(附件3项目明细表!$X:X,附件3项目明细表!$J:J,$B22,附件3项目明细表!$W:W,"加工业")</f>
        <v>0</v>
      </c>
      <c r="M22" s="7">
        <f>SUMIFS(附件3项目明细表!$X:X,附件3项目明细表!$J:J,$B22,附件3项目明细表!$W:W,"品牌打造和展销平台")</f>
        <v>0</v>
      </c>
      <c r="N22" s="7">
        <f>SUMIFS(附件3项目明细表!$X:X,附件3项目明细表!$J:J,$B22,附件3项目明细表!$W:W,"市场建设和农村物流")</f>
        <v>0</v>
      </c>
      <c r="O22" s="7">
        <f>SUMIFS(附件3项目明细表!$X:Y,附件3项目明细表!$J:K,$B22,附件3项目明细表!$W:X,"帮扶车间（特色手工基地）建设")</f>
        <v>40</v>
      </c>
      <c r="P22" s="7">
        <f>SUMIFS(附件3项目明细表!$X:X,附件3项目明细表!$J:J,$B22,附件3项目明细表!$W:W,"产业路、资源路、旅游路建设")</f>
        <v>0</v>
      </c>
      <c r="Q22" s="7">
        <f>SUMIFS(附件3项目明细表!$X:X,附件3项目明细表!$J:J,$B22,附件3项目明细表!$W:W,"产业园（区）")</f>
        <v>0</v>
      </c>
      <c r="R22" s="7">
        <f>SUMIFS(附件3项目明细表!$X:X,附件3项目明细表!$J:J,$B22,附件3项目明细表!$W:W,"智慧农业")</f>
        <v>0</v>
      </c>
      <c r="S22" s="7">
        <f>SUMIFS(附件3项目明细表!$X:X,附件3项目明细表!$J:J,$B22,附件3项目明细表!$W:W,"农业社会化服务")</f>
        <v>0</v>
      </c>
      <c r="T22" s="7">
        <f>SUMIFS(附件3项目明细表!$X:X,附件3项目明细表!$J:J,$B22,附件3项目明细表!$W:W,"小额贷款贴息")</f>
        <v>0</v>
      </c>
      <c r="U22" s="7">
        <f>SUMIFS(附件3项目明细表!$X:X,附件3项目明细表!$J:J,$B22,附件3项目明细表!$W:W,"交通费补助")</f>
        <v>0</v>
      </c>
      <c r="V22" s="7">
        <f>SUMIFS(附件3项目明细表!$X:X,附件3项目明细表!$J:J,$B22,附件3项目明细表!$W:W,"公共服务岗位")</f>
        <v>0</v>
      </c>
      <c r="W22" s="7">
        <f>SUMIFS(附件3项目明细表!$X:X,附件3项目明细表!$J:J,$B22,附件3项目明细表!$W:W,"农村道路建设（通村路、通户路、小型桥梁等）")</f>
        <v>0</v>
      </c>
      <c r="X22" s="7">
        <f>SUMIFS(附件3项目明细表!$X:X,附件3项目明细表!$J:J,$B22,附件3项目明细表!$W:W,"农村供水保障设施建设")</f>
        <v>0</v>
      </c>
      <c r="Y22" s="7">
        <f>SUMIFS(附件3项目明细表!$X:X,附件3项目明细表!$J:J,$B22,附件3项目明细表!$W:W,"小型农田水利设施建设")</f>
        <v>0</v>
      </c>
      <c r="Z22" s="7">
        <f>SUMIFS(附件3项目明细表!$X:X,附件3项目明细表!$J:J,$B22,附件3项目明细表!$W:W,"其他")</f>
        <v>0</v>
      </c>
      <c r="AA22" s="7">
        <f>SUMIFS(附件3项目明细表!$X:X,附件3项目明细表!$J:J,$B22,附件3项目明细表!$W:W,"农村污水治理")</f>
        <v>0</v>
      </c>
      <c r="AB22" s="7">
        <f>SUMIFS(附件3项目明细表!$X:X,附件3项目明细表!$J:J,$B22,附件3项目明细表!$W:W,"农村垃圾治理")</f>
        <v>0</v>
      </c>
      <c r="AC22" s="7">
        <f>SUMIFS(附件3项目明细表!$X:X,附件3项目明细表!$J:J,$B22,附件3项目明细表!$W:W,"村容村貌提升")</f>
        <v>0</v>
      </c>
      <c r="AD22" s="7">
        <f>SUMIFS(附件3项目明细表!$X:X,附件3项目明细表!$J:J,$B22,附件3项目明细表!$W:W,"享受“雨露计划”职业教育补助")</f>
        <v>0</v>
      </c>
      <c r="AE22" s="7">
        <f>SUMIFS(附件3项目明细表!$X:X,附件3项目明细表!$J:J,$B22,附件3项目明细表!$W:W,"农村危房改造等农房改造")</f>
        <v>0</v>
      </c>
      <c r="AF22" s="7">
        <f>SUMIFS(附件3项目明细表!$X:X,附件3项目明细表!$J:J,$B22,附件3项目明细表!U:U,"产业发展")</f>
        <v>40</v>
      </c>
      <c r="AG22" s="75">
        <f t="shared" si="1"/>
        <v>1</v>
      </c>
      <c r="AH22" s="68"/>
    </row>
    <row r="23" ht="42.95" customHeight="1" spans="1:34">
      <c r="A23" s="68">
        <v>17</v>
      </c>
      <c r="B23" s="69" t="s">
        <v>69</v>
      </c>
      <c r="C23" s="69" t="s">
        <v>69</v>
      </c>
      <c r="D23" s="68">
        <f>COUNTIFS(附件3项目明细表!J:J,B23)</f>
        <v>1</v>
      </c>
      <c r="E23" s="68">
        <f>SUMIFS(附件3项目明细表!X:X,附件3项目明细表!J:J,B23)</f>
        <v>40</v>
      </c>
      <c r="F23" s="7">
        <f>SUMIFS(附件3项目明细表!$X:X,附件3项目明细表!$J:J,$B23,附件3项目明细表!$W:W,"种植业基地")</f>
        <v>0</v>
      </c>
      <c r="G23" s="7">
        <f>SUMIFS(附件3项目明细表!$X:Y,附件3项目明细表!$J:K,$B23,附件3项目明细表!$W:X,"养殖业基地")</f>
        <v>0</v>
      </c>
      <c r="H23" s="7">
        <f>SUMIFS(附件3项目明细表!$X:X,附件3项目明细表!$J:J,$B23,附件3项目明细表!$W:W,"水产养殖业发展")</f>
        <v>0</v>
      </c>
      <c r="I23" s="7">
        <f>SUMIFS(附件3项目明细表!$X:X,附件3项目明细表!$J:J,$B23,附件3项目明细表!$W:W,"休闲农业与乡村旅游")</f>
        <v>0</v>
      </c>
      <c r="J23" s="7">
        <f>SUMIFS(附件3项目明细表!$X:X,附件3项目明细表!$J:J,$B23,附件3项目明细表!$W:W,"光伏电站建设")</f>
        <v>0</v>
      </c>
      <c r="K23" s="7">
        <f>SUMIFS(附件3项目明细表!$X:X,附件3项目明细表!$J:J,$B23,附件3项目明细表!$W:W,"农产品仓储保鲜冷链基础设施建设")</f>
        <v>0</v>
      </c>
      <c r="L23" s="7">
        <f>SUMIFS(附件3项目明细表!$X:X,附件3项目明细表!$J:J,$B23,附件3项目明细表!$W:W,"加工业")</f>
        <v>0</v>
      </c>
      <c r="M23" s="7">
        <f>SUMIFS(附件3项目明细表!$X:X,附件3项目明细表!$J:J,$B23,附件3项目明细表!$W:W,"品牌打造和展销平台")</f>
        <v>0</v>
      </c>
      <c r="N23" s="7">
        <f>SUMIFS(附件3项目明细表!$X:X,附件3项目明细表!$J:J,$B23,附件3项目明细表!$W:W,"市场建设和农村物流")</f>
        <v>0</v>
      </c>
      <c r="O23" s="7">
        <f>SUMIFS(附件3项目明细表!$X:Y,附件3项目明细表!$J:K,$B23,附件3项目明细表!$W:X,"帮扶车间（特色手工基地）建设")</f>
        <v>40</v>
      </c>
      <c r="P23" s="7">
        <f>SUMIFS(附件3项目明细表!$X:X,附件3项目明细表!$J:J,$B23,附件3项目明细表!$W:W,"产业路、资源路、旅游路建设")</f>
        <v>0</v>
      </c>
      <c r="Q23" s="7">
        <f>SUMIFS(附件3项目明细表!$X:X,附件3项目明细表!$J:J,$B23,附件3项目明细表!$W:W,"产业园（区）")</f>
        <v>0</v>
      </c>
      <c r="R23" s="7">
        <f>SUMIFS(附件3项目明细表!$X:X,附件3项目明细表!$J:J,$B23,附件3项目明细表!$W:W,"智慧农业")</f>
        <v>0</v>
      </c>
      <c r="S23" s="7">
        <f>SUMIFS(附件3项目明细表!$X:X,附件3项目明细表!$J:J,$B23,附件3项目明细表!$W:W,"农业社会化服务")</f>
        <v>0</v>
      </c>
      <c r="T23" s="7">
        <f>SUMIFS(附件3项目明细表!$X:X,附件3项目明细表!$J:J,$B23,附件3项目明细表!$W:W,"小额贷款贴息")</f>
        <v>0</v>
      </c>
      <c r="U23" s="7">
        <f>SUMIFS(附件3项目明细表!$X:X,附件3项目明细表!$J:J,$B23,附件3项目明细表!$W:W,"交通费补助")</f>
        <v>0</v>
      </c>
      <c r="V23" s="7">
        <f>SUMIFS(附件3项目明细表!$X:X,附件3项目明细表!$J:J,$B23,附件3项目明细表!$W:W,"公共服务岗位")</f>
        <v>0</v>
      </c>
      <c r="W23" s="7">
        <f>SUMIFS(附件3项目明细表!$X:X,附件3项目明细表!$J:J,$B23,附件3项目明细表!$W:W,"农村道路建设（通村路、通户路、小型桥梁等）")</f>
        <v>0</v>
      </c>
      <c r="X23" s="7">
        <f>SUMIFS(附件3项目明细表!$X:X,附件3项目明细表!$J:J,$B23,附件3项目明细表!$W:W,"农村供水保障设施建设")</f>
        <v>0</v>
      </c>
      <c r="Y23" s="7">
        <f>SUMIFS(附件3项目明细表!$X:X,附件3项目明细表!$J:J,$B23,附件3项目明细表!$W:W,"小型农田水利设施建设")</f>
        <v>0</v>
      </c>
      <c r="Z23" s="7">
        <f>SUMIFS(附件3项目明细表!$X:X,附件3项目明细表!$J:J,$B23,附件3项目明细表!$W:W,"其他")</f>
        <v>0</v>
      </c>
      <c r="AA23" s="7">
        <f>SUMIFS(附件3项目明细表!$X:X,附件3项目明细表!$J:J,$B23,附件3项目明细表!$W:W,"农村污水治理")</f>
        <v>0</v>
      </c>
      <c r="AB23" s="7">
        <f>SUMIFS(附件3项目明细表!$X:X,附件3项目明细表!$J:J,$B23,附件3项目明细表!$W:W,"农村垃圾治理")</f>
        <v>0</v>
      </c>
      <c r="AC23" s="7">
        <f>SUMIFS(附件3项目明细表!$X:X,附件3项目明细表!$J:J,$B23,附件3项目明细表!$W:W,"村容村貌提升")</f>
        <v>0</v>
      </c>
      <c r="AD23" s="7">
        <f>SUMIFS(附件3项目明细表!$X:X,附件3项目明细表!$J:J,$B23,附件3项目明细表!$W:W,"享受“雨露计划”职业教育补助")</f>
        <v>0</v>
      </c>
      <c r="AE23" s="7">
        <f>SUMIFS(附件3项目明细表!$X:X,附件3项目明细表!$J:J,$B23,附件3项目明细表!$W:W,"农村危房改造等农房改造")</f>
        <v>0</v>
      </c>
      <c r="AF23" s="7">
        <f>SUMIFS(附件3项目明细表!$X:X,附件3项目明细表!$J:J,$B23,附件3项目明细表!U:U,"产业发展")</f>
        <v>40</v>
      </c>
      <c r="AG23" s="75">
        <f t="shared" si="1"/>
        <v>1</v>
      </c>
      <c r="AH23" s="68"/>
    </row>
    <row r="24" ht="42.95" customHeight="1" spans="1:34">
      <c r="A24" s="68">
        <v>18</v>
      </c>
      <c r="B24" s="69" t="s">
        <v>70</v>
      </c>
      <c r="C24" s="69" t="s">
        <v>70</v>
      </c>
      <c r="D24" s="68">
        <f>COUNTIFS(附件3项目明细表!J:J,B24)</f>
        <v>10</v>
      </c>
      <c r="E24" s="68">
        <f>SUMIFS(附件3项目明细表!X:X,附件3项目明细表!J:J,B24)</f>
        <v>1109.6</v>
      </c>
      <c r="F24" s="7">
        <f>SUMIFS(附件3项目明细表!$X:X,附件3项目明细表!$J:J,$B24,附件3项目明细表!$W:W,"种植业基地")</f>
        <v>0</v>
      </c>
      <c r="G24" s="7">
        <f>SUMIFS(附件3项目明细表!$X:Y,附件3项目明细表!$J:K,$B24,附件3项目明细表!$W:X,"养殖业基地")</f>
        <v>694</v>
      </c>
      <c r="H24" s="7">
        <f>SUMIFS(附件3项目明细表!$X:X,附件3项目明细表!$J:J,$B24,附件3项目明细表!$W:W,"水产养殖业发展")</f>
        <v>178</v>
      </c>
      <c r="I24" s="7">
        <f>SUMIFS(附件3项目明细表!$X:X,附件3项目明细表!$J:J,$B24,附件3项目明细表!$W:W,"休闲农业与乡村旅游")</f>
        <v>0</v>
      </c>
      <c r="J24" s="7">
        <f>SUMIFS(附件3项目明细表!$X:X,附件3项目明细表!$J:J,$B24,附件3项目明细表!$W:W,"光伏电站建设")</f>
        <v>98</v>
      </c>
      <c r="K24" s="7">
        <f>SUMIFS(附件3项目明细表!$X:X,附件3项目明细表!$J:J,$B24,附件3项目明细表!$W:W,"农产品仓储保鲜冷链基础设施建设")</f>
        <v>0</v>
      </c>
      <c r="L24" s="7">
        <f>SUMIFS(附件3项目明细表!$X:X,附件3项目明细表!$J:J,$B24,附件3项目明细表!$W:W,"加工业")</f>
        <v>99.6</v>
      </c>
      <c r="M24" s="7">
        <f>SUMIFS(附件3项目明细表!$X:X,附件3项目明细表!$J:J,$B24,附件3项目明细表!$W:W,"品牌打造和展销平台")</f>
        <v>0</v>
      </c>
      <c r="N24" s="7">
        <f>SUMIFS(附件3项目明细表!$X:X,附件3项目明细表!$J:J,$B24,附件3项目明细表!$W:W,"市场建设和农村物流")</f>
        <v>0</v>
      </c>
      <c r="O24" s="7">
        <f>SUMIFS(附件3项目明细表!$X:Y,附件3项目明细表!$J:K,$B24,附件3项目明细表!$W:X,"帮扶车间（特色手工基地）建设")</f>
        <v>40</v>
      </c>
      <c r="P24" s="7">
        <f>SUMIFS(附件3项目明细表!$X:X,附件3项目明细表!$J:J,$B24,附件3项目明细表!$W:W,"产业路、资源路、旅游路建设")</f>
        <v>0</v>
      </c>
      <c r="Q24" s="7">
        <f>SUMIFS(附件3项目明细表!$X:X,附件3项目明细表!$J:J,$B24,附件3项目明细表!$W:W,"产业园（区）")</f>
        <v>0</v>
      </c>
      <c r="R24" s="7">
        <f>SUMIFS(附件3项目明细表!$X:X,附件3项目明细表!$J:J,$B24,附件3项目明细表!$W:W,"智慧农业")</f>
        <v>0</v>
      </c>
      <c r="S24" s="7">
        <f>SUMIFS(附件3项目明细表!$X:X,附件3项目明细表!$J:J,$B24,附件3项目明细表!$W:W,"农业社会化服务")</f>
        <v>0</v>
      </c>
      <c r="T24" s="7">
        <f>SUMIFS(附件3项目明细表!$X:X,附件3项目明细表!$J:J,$B24,附件3项目明细表!$W:W,"小额贷款贴息")</f>
        <v>0</v>
      </c>
      <c r="U24" s="7">
        <f>SUMIFS(附件3项目明细表!$X:X,附件3项目明细表!$J:J,$B24,附件3项目明细表!$W:W,"交通费补助")</f>
        <v>0</v>
      </c>
      <c r="V24" s="7">
        <f>SUMIFS(附件3项目明细表!$X:X,附件3项目明细表!$J:J,$B24,附件3项目明细表!$W:W,"公共服务岗位")</f>
        <v>0</v>
      </c>
      <c r="W24" s="7">
        <f>SUMIFS(附件3项目明细表!$X:X,附件3项目明细表!$J:J,$B24,附件3项目明细表!$W:W,"农村道路建设（通村路、通户路、小型桥梁等）")</f>
        <v>0</v>
      </c>
      <c r="X24" s="7">
        <f>SUMIFS(附件3项目明细表!$X:X,附件3项目明细表!$J:J,$B24,附件3项目明细表!$W:W,"农村供水保障设施建设")</f>
        <v>0</v>
      </c>
      <c r="Y24" s="7">
        <f>SUMIFS(附件3项目明细表!$X:X,附件3项目明细表!$J:J,$B24,附件3项目明细表!$W:W,"小型农田水利设施建设")</f>
        <v>0</v>
      </c>
      <c r="Z24" s="7">
        <f>SUMIFS(附件3项目明细表!$X:X,附件3项目明细表!$J:J,$B24,附件3项目明细表!$W:W,"其他")</f>
        <v>0</v>
      </c>
      <c r="AA24" s="7">
        <f>SUMIFS(附件3项目明细表!$X:X,附件3项目明细表!$J:J,$B24,附件3项目明细表!$W:W,"农村污水治理")</f>
        <v>0</v>
      </c>
      <c r="AB24" s="7">
        <f>SUMIFS(附件3项目明细表!$X:X,附件3项目明细表!$J:J,$B24,附件3项目明细表!$W:W,"农村垃圾治理")</f>
        <v>0</v>
      </c>
      <c r="AC24" s="7">
        <f>SUMIFS(附件3项目明细表!$X:X,附件3项目明细表!$J:J,$B24,附件3项目明细表!$W:W,"村容村貌提升")</f>
        <v>0</v>
      </c>
      <c r="AD24" s="7">
        <f>SUMIFS(附件3项目明细表!$X:X,附件3项目明细表!$J:J,$B24,附件3项目明细表!$W:W,"享受“雨露计划”职业教育补助")</f>
        <v>0</v>
      </c>
      <c r="AE24" s="7">
        <f>SUMIFS(附件3项目明细表!$X:X,附件3项目明细表!$J:J,$B24,附件3项目明细表!$W:W,"农村危房改造等农房改造")</f>
        <v>0</v>
      </c>
      <c r="AF24" s="7">
        <f>SUMIFS(附件3项目明细表!$X:X,附件3项目明细表!$J:J,$B24,附件3项目明细表!U:U,"产业发展")</f>
        <v>1109.6</v>
      </c>
      <c r="AG24" s="75">
        <f t="shared" si="1"/>
        <v>1</v>
      </c>
      <c r="AH24" s="68"/>
    </row>
    <row r="25" ht="42.95" customHeight="1" spans="1:34">
      <c r="A25" s="68">
        <v>19</v>
      </c>
      <c r="B25" s="69" t="s">
        <v>71</v>
      </c>
      <c r="C25" s="69" t="s">
        <v>71</v>
      </c>
      <c r="D25" s="68">
        <f>COUNTIFS(附件3项目明细表!J:J,B25)</f>
        <v>1</v>
      </c>
      <c r="E25" s="68">
        <f>SUMIFS(附件3项目明细表!X:X,附件3项目明细表!J:J,B25)</f>
        <v>40</v>
      </c>
      <c r="F25" s="7">
        <f>SUMIFS(附件3项目明细表!$X:X,附件3项目明细表!$J:J,$B25,附件3项目明细表!$W:W,"种植业基地")</f>
        <v>0</v>
      </c>
      <c r="G25" s="7">
        <f>SUMIFS(附件3项目明细表!$X:Y,附件3项目明细表!$J:K,$B25,附件3项目明细表!$W:X,"养殖业基地")</f>
        <v>0</v>
      </c>
      <c r="H25" s="7">
        <f>SUMIFS(附件3项目明细表!$X:X,附件3项目明细表!$J:J,$B25,附件3项目明细表!$W:W,"水产养殖业发展")</f>
        <v>0</v>
      </c>
      <c r="I25" s="7">
        <f>SUMIFS(附件3项目明细表!$X:X,附件3项目明细表!$J:J,$B25,附件3项目明细表!$W:W,"休闲农业与乡村旅游")</f>
        <v>0</v>
      </c>
      <c r="J25" s="7">
        <f>SUMIFS(附件3项目明细表!$X:X,附件3项目明细表!$J:J,$B25,附件3项目明细表!$W:W,"光伏电站建设")</f>
        <v>0</v>
      </c>
      <c r="K25" s="7">
        <f>SUMIFS(附件3项目明细表!$X:X,附件3项目明细表!$J:J,$B25,附件3项目明细表!$W:W,"农产品仓储保鲜冷链基础设施建设")</f>
        <v>0</v>
      </c>
      <c r="L25" s="7">
        <f>SUMIFS(附件3项目明细表!$X:X,附件3项目明细表!$J:J,$B25,附件3项目明细表!$W:W,"加工业")</f>
        <v>0</v>
      </c>
      <c r="M25" s="7">
        <f>SUMIFS(附件3项目明细表!$X:X,附件3项目明细表!$J:J,$B25,附件3项目明细表!$W:W,"品牌打造和展销平台")</f>
        <v>0</v>
      </c>
      <c r="N25" s="7">
        <f>SUMIFS(附件3项目明细表!$X:X,附件3项目明细表!$J:J,$B25,附件3项目明细表!$W:W,"市场建设和农村物流")</f>
        <v>0</v>
      </c>
      <c r="O25" s="7">
        <f>SUMIFS(附件3项目明细表!$X:Y,附件3项目明细表!$J:K,$B25,附件3项目明细表!$W:X,"帮扶车间（特色手工基地）建设")</f>
        <v>40</v>
      </c>
      <c r="P25" s="7">
        <f>SUMIFS(附件3项目明细表!$X:X,附件3项目明细表!$J:J,$B25,附件3项目明细表!$W:W,"产业路、资源路、旅游路建设")</f>
        <v>0</v>
      </c>
      <c r="Q25" s="7">
        <f>SUMIFS(附件3项目明细表!$X:X,附件3项目明细表!$J:J,$B25,附件3项目明细表!$W:W,"产业园（区）")</f>
        <v>0</v>
      </c>
      <c r="R25" s="7">
        <f>SUMIFS(附件3项目明细表!$X:X,附件3项目明细表!$J:J,$B25,附件3项目明细表!$W:W,"智慧农业")</f>
        <v>0</v>
      </c>
      <c r="S25" s="7">
        <f>SUMIFS(附件3项目明细表!$X:X,附件3项目明细表!$J:J,$B25,附件3项目明细表!$W:W,"农业社会化服务")</f>
        <v>0</v>
      </c>
      <c r="T25" s="7">
        <f>SUMIFS(附件3项目明细表!$X:X,附件3项目明细表!$J:J,$B25,附件3项目明细表!$W:W,"小额贷款贴息")</f>
        <v>0</v>
      </c>
      <c r="U25" s="7">
        <f>SUMIFS(附件3项目明细表!$X:X,附件3项目明细表!$J:J,$B25,附件3项目明细表!$W:W,"交通费补助")</f>
        <v>0</v>
      </c>
      <c r="V25" s="7">
        <f>SUMIFS(附件3项目明细表!$X:X,附件3项目明细表!$J:J,$B25,附件3项目明细表!$W:W,"公共服务岗位")</f>
        <v>0</v>
      </c>
      <c r="W25" s="7">
        <f>SUMIFS(附件3项目明细表!$X:X,附件3项目明细表!$J:J,$B25,附件3项目明细表!$W:W,"农村道路建设（通村路、通户路、小型桥梁等）")</f>
        <v>0</v>
      </c>
      <c r="X25" s="7">
        <f>SUMIFS(附件3项目明细表!$X:X,附件3项目明细表!$J:J,$B25,附件3项目明细表!$W:W,"农村供水保障设施建设")</f>
        <v>0</v>
      </c>
      <c r="Y25" s="7">
        <f>SUMIFS(附件3项目明细表!$X:X,附件3项目明细表!$J:J,$B25,附件3项目明细表!$W:W,"小型农田水利设施建设")</f>
        <v>0</v>
      </c>
      <c r="Z25" s="7">
        <f>SUMIFS(附件3项目明细表!$X:X,附件3项目明细表!$J:J,$B25,附件3项目明细表!$W:W,"其他")</f>
        <v>0</v>
      </c>
      <c r="AA25" s="7">
        <f>SUMIFS(附件3项目明细表!$X:X,附件3项目明细表!$J:J,$B25,附件3项目明细表!$W:W,"农村污水治理")</f>
        <v>0</v>
      </c>
      <c r="AB25" s="7">
        <f>SUMIFS(附件3项目明细表!$X:X,附件3项目明细表!$J:J,$B25,附件3项目明细表!$W:W,"农村垃圾治理")</f>
        <v>0</v>
      </c>
      <c r="AC25" s="7">
        <f>SUMIFS(附件3项目明细表!$X:X,附件3项目明细表!$J:J,$B25,附件3项目明细表!$W:W,"村容村貌提升")</f>
        <v>0</v>
      </c>
      <c r="AD25" s="7">
        <f>SUMIFS(附件3项目明细表!$X:X,附件3项目明细表!$J:J,$B25,附件3项目明细表!$W:W,"享受“雨露计划”职业教育补助")</f>
        <v>0</v>
      </c>
      <c r="AE25" s="7">
        <f>SUMIFS(附件3项目明细表!$X:X,附件3项目明细表!$J:J,$B25,附件3项目明细表!$W:W,"农村危房改造等农房改造")</f>
        <v>0</v>
      </c>
      <c r="AF25" s="7">
        <f>SUMIFS(附件3项目明细表!$X:X,附件3项目明细表!$J:J,$B25,附件3项目明细表!U:U,"产业发展")</f>
        <v>40</v>
      </c>
      <c r="AG25" s="75">
        <f t="shared" si="1"/>
        <v>1</v>
      </c>
      <c r="AH25" s="68"/>
    </row>
    <row r="26" ht="42.95" customHeight="1" spans="1:34">
      <c r="A26" s="68">
        <v>20</v>
      </c>
      <c r="B26" s="69" t="s">
        <v>72</v>
      </c>
      <c r="C26" s="69" t="s">
        <v>72</v>
      </c>
      <c r="D26" s="68">
        <f>COUNTIFS(附件3项目明细表!J:J,B26)</f>
        <v>1</v>
      </c>
      <c r="E26" s="68">
        <f>SUMIFS(附件3项目明细表!X:X,附件3项目明细表!J:J,B26)</f>
        <v>40</v>
      </c>
      <c r="F26" s="7">
        <f>SUMIFS(附件3项目明细表!$X:X,附件3项目明细表!$J:J,$B26,附件3项目明细表!$W:W,"种植业基地")</f>
        <v>0</v>
      </c>
      <c r="G26" s="7">
        <f>SUMIFS(附件3项目明细表!$X:Y,附件3项目明细表!$J:K,$B26,附件3项目明细表!$W:X,"养殖业基地")</f>
        <v>0</v>
      </c>
      <c r="H26" s="7">
        <f>SUMIFS(附件3项目明细表!$X:X,附件3项目明细表!$J:J,$B26,附件3项目明细表!$W:W,"水产养殖业发展")</f>
        <v>0</v>
      </c>
      <c r="I26" s="7">
        <f>SUMIFS(附件3项目明细表!$X:X,附件3项目明细表!$J:J,$B26,附件3项目明细表!$W:W,"休闲农业与乡村旅游")</f>
        <v>0</v>
      </c>
      <c r="J26" s="7">
        <f>SUMIFS(附件3项目明细表!$X:X,附件3项目明细表!$J:J,$B26,附件3项目明细表!$W:W,"光伏电站建设")</f>
        <v>0</v>
      </c>
      <c r="K26" s="7">
        <f>SUMIFS(附件3项目明细表!$X:X,附件3项目明细表!$J:J,$B26,附件3项目明细表!$W:W,"农产品仓储保鲜冷链基础设施建设")</f>
        <v>0</v>
      </c>
      <c r="L26" s="7">
        <f>SUMIFS(附件3项目明细表!$X:X,附件3项目明细表!$J:J,$B26,附件3项目明细表!$W:W,"加工业")</f>
        <v>0</v>
      </c>
      <c r="M26" s="7">
        <f>SUMIFS(附件3项目明细表!$X:X,附件3项目明细表!$J:J,$B26,附件3项目明细表!$W:W,"品牌打造和展销平台")</f>
        <v>0</v>
      </c>
      <c r="N26" s="7">
        <f>SUMIFS(附件3项目明细表!$X:X,附件3项目明细表!$J:J,$B26,附件3项目明细表!$W:W,"市场建设和农村物流")</f>
        <v>0</v>
      </c>
      <c r="O26" s="7">
        <f>SUMIFS(附件3项目明细表!$X:Y,附件3项目明细表!$J:K,$B26,附件3项目明细表!$W:X,"帮扶车间（特色手工基地）建设")</f>
        <v>40</v>
      </c>
      <c r="P26" s="7">
        <f>SUMIFS(附件3项目明细表!$X:X,附件3项目明细表!$J:J,$B26,附件3项目明细表!$W:W,"产业路、资源路、旅游路建设")</f>
        <v>0</v>
      </c>
      <c r="Q26" s="7">
        <f>SUMIFS(附件3项目明细表!$X:X,附件3项目明细表!$J:J,$B26,附件3项目明细表!$W:W,"产业园（区）")</f>
        <v>0</v>
      </c>
      <c r="R26" s="7">
        <f>SUMIFS(附件3项目明细表!$X:X,附件3项目明细表!$J:J,$B26,附件3项目明细表!$W:W,"智慧农业")</f>
        <v>0</v>
      </c>
      <c r="S26" s="7">
        <f>SUMIFS(附件3项目明细表!$X:X,附件3项目明细表!$J:J,$B26,附件3项目明细表!$W:W,"农业社会化服务")</f>
        <v>0</v>
      </c>
      <c r="T26" s="7">
        <f>SUMIFS(附件3项目明细表!$X:X,附件3项目明细表!$J:J,$B26,附件3项目明细表!$W:W,"小额贷款贴息")</f>
        <v>0</v>
      </c>
      <c r="U26" s="7">
        <f>SUMIFS(附件3项目明细表!$X:X,附件3项目明细表!$J:J,$B26,附件3项目明细表!$W:W,"交通费补助")</f>
        <v>0</v>
      </c>
      <c r="V26" s="7">
        <f>SUMIFS(附件3项目明细表!$X:X,附件3项目明细表!$J:J,$B26,附件3项目明细表!$W:W,"公共服务岗位")</f>
        <v>0</v>
      </c>
      <c r="W26" s="7">
        <f>SUMIFS(附件3项目明细表!$X:X,附件3项目明细表!$J:J,$B26,附件3项目明细表!$W:W,"农村道路建设（通村路、通户路、小型桥梁等）")</f>
        <v>0</v>
      </c>
      <c r="X26" s="7">
        <f>SUMIFS(附件3项目明细表!$X:X,附件3项目明细表!$J:J,$B26,附件3项目明细表!$W:W,"农村供水保障设施建设")</f>
        <v>0</v>
      </c>
      <c r="Y26" s="7">
        <f>SUMIFS(附件3项目明细表!$X:X,附件3项目明细表!$J:J,$B26,附件3项目明细表!$W:W,"小型农田水利设施建设")</f>
        <v>0</v>
      </c>
      <c r="Z26" s="7">
        <f>SUMIFS(附件3项目明细表!$X:X,附件3项目明细表!$J:J,$B26,附件3项目明细表!$W:W,"其他")</f>
        <v>0</v>
      </c>
      <c r="AA26" s="7">
        <f>SUMIFS(附件3项目明细表!$X:X,附件3项目明细表!$J:J,$B26,附件3项目明细表!$W:W,"农村污水治理")</f>
        <v>0</v>
      </c>
      <c r="AB26" s="7">
        <f>SUMIFS(附件3项目明细表!$X:X,附件3项目明细表!$J:J,$B26,附件3项目明细表!$W:W,"农村垃圾治理")</f>
        <v>0</v>
      </c>
      <c r="AC26" s="7">
        <f>SUMIFS(附件3项目明细表!$X:X,附件3项目明细表!$J:J,$B26,附件3项目明细表!$W:W,"村容村貌提升")</f>
        <v>0</v>
      </c>
      <c r="AD26" s="7">
        <f>SUMIFS(附件3项目明细表!$X:X,附件3项目明细表!$J:J,$B26,附件3项目明细表!$W:W,"享受“雨露计划”职业教育补助")</f>
        <v>0</v>
      </c>
      <c r="AE26" s="7">
        <f>SUMIFS(附件3项目明细表!$X:X,附件3项目明细表!$J:J,$B26,附件3项目明细表!$W:W,"农村危房改造等农房改造")</f>
        <v>0</v>
      </c>
      <c r="AF26" s="7">
        <f>SUMIFS(附件3项目明细表!$X:X,附件3项目明细表!$J:J,$B26,附件3项目明细表!U:U,"产业发展")</f>
        <v>40</v>
      </c>
      <c r="AG26" s="75">
        <f t="shared" si="1"/>
        <v>1</v>
      </c>
      <c r="AH26" s="68"/>
    </row>
    <row r="27" ht="39.95" customHeight="1" spans="1:34">
      <c r="A27" s="68">
        <v>21</v>
      </c>
      <c r="B27" s="69" t="s">
        <v>73</v>
      </c>
      <c r="C27" s="69" t="s">
        <v>73</v>
      </c>
      <c r="D27" s="68">
        <f>COUNTIFS(附件3项目明细表!J:J,B27)</f>
        <v>4</v>
      </c>
      <c r="E27" s="68">
        <f>SUMIFS(附件3项目明细表!X:X,附件3项目明细表!J:J,B27)</f>
        <v>140</v>
      </c>
      <c r="F27" s="7">
        <f>SUMIFS(附件3项目明细表!$X:X,附件3项目明细表!$J:J,$B27,附件3项目明细表!$W:W,"种植业基地")</f>
        <v>0</v>
      </c>
      <c r="G27" s="7">
        <f>SUMIFS(附件3项目明细表!$X:Y,附件3项目明细表!$J:K,$B27,附件3项目明细表!$W:X,"养殖业基地")</f>
        <v>40</v>
      </c>
      <c r="H27" s="7">
        <f>SUMIFS(附件3项目明细表!$X:X,附件3项目明细表!$J:J,$B27,附件3项目明细表!$W:W,"水产养殖业发展")</f>
        <v>0</v>
      </c>
      <c r="I27" s="7">
        <f>SUMIFS(附件3项目明细表!$X:X,附件3项目明细表!$J:J,$B27,附件3项目明细表!$W:W,"休闲农业与乡村旅游")</f>
        <v>0</v>
      </c>
      <c r="J27" s="7">
        <f>SUMIFS(附件3项目明细表!$X:X,附件3项目明细表!$J:J,$B27,附件3项目明细表!$W:W,"光伏电站建设")</f>
        <v>0</v>
      </c>
      <c r="K27" s="7">
        <f>SUMIFS(附件3项目明细表!$X:X,附件3项目明细表!$J:J,$B27,附件3项目明细表!$W:W,"农产品仓储保鲜冷链基础设施建设")</f>
        <v>0</v>
      </c>
      <c r="L27" s="7">
        <f>SUMIFS(附件3项目明细表!$X:X,附件3项目明细表!$J:J,$B27,附件3项目明细表!$W:W,"加工业")</f>
        <v>0</v>
      </c>
      <c r="M27" s="7">
        <f>SUMIFS(附件3项目明细表!$X:X,附件3项目明细表!$J:J,$B27,附件3项目明细表!$W:W,"品牌打造和展销平台")</f>
        <v>0</v>
      </c>
      <c r="N27" s="7">
        <f>SUMIFS(附件3项目明细表!$X:X,附件3项目明细表!$J:J,$B27,附件3项目明细表!$W:W,"市场建设和农村物流")</f>
        <v>0</v>
      </c>
      <c r="O27" s="7">
        <f>SUMIFS(附件3项目明细表!$X:Y,附件3项目明细表!$J:K,$B27,附件3项目明细表!$W:X,"帮扶车间（特色手工基地）建设")</f>
        <v>40</v>
      </c>
      <c r="P27" s="7">
        <f>SUMIFS(附件3项目明细表!$X:X,附件3项目明细表!$J:J,$B27,附件3项目明细表!$W:W,"产业路、资源路、旅游路建设")</f>
        <v>0</v>
      </c>
      <c r="Q27" s="7">
        <f>SUMIFS(附件3项目明细表!$X:X,附件3项目明细表!$J:J,$B27,附件3项目明细表!$W:W,"产业园（区）")</f>
        <v>0</v>
      </c>
      <c r="R27" s="7">
        <f>SUMIFS(附件3项目明细表!$X:X,附件3项目明细表!$J:J,$B27,附件3项目明细表!$W:W,"智慧农业")</f>
        <v>0</v>
      </c>
      <c r="S27" s="7">
        <f>SUMIFS(附件3项目明细表!$X:X,附件3项目明细表!$J:J,$B27,附件3项目明细表!$W:W,"农业社会化服务")</f>
        <v>0</v>
      </c>
      <c r="T27" s="7">
        <f>SUMIFS(附件3项目明细表!$X:X,附件3项目明细表!$J:J,$B27,附件3项目明细表!$W:W,"小额贷款贴息")</f>
        <v>0</v>
      </c>
      <c r="U27" s="7">
        <f>SUMIFS(附件3项目明细表!$X:X,附件3项目明细表!$J:J,$B27,附件3项目明细表!$W:W,"交通费补助")</f>
        <v>0</v>
      </c>
      <c r="V27" s="7">
        <f>SUMIFS(附件3项目明细表!$X:X,附件3项目明细表!$J:J,$B27,附件3项目明细表!$W:W,"公共服务岗位")</f>
        <v>0</v>
      </c>
      <c r="W27" s="7">
        <f>SUMIFS(附件3项目明细表!$X:X,附件3项目明细表!$J:J,$B27,附件3项目明细表!$W:W,"农村道路建设（通村路、通户路、小型桥梁等）")</f>
        <v>0</v>
      </c>
      <c r="X27" s="7">
        <f>SUMIFS(附件3项目明细表!$X:X,附件3项目明细表!$J:J,$B27,附件3项目明细表!$W:W,"农村供水保障设施建设")</f>
        <v>20</v>
      </c>
      <c r="Y27" s="7">
        <f>SUMIFS(附件3项目明细表!$X:X,附件3项目明细表!$J:J,$B27,附件3项目明细表!$W:W,"小型农田水利设施建设")</f>
        <v>0</v>
      </c>
      <c r="Z27" s="7">
        <f>SUMIFS(附件3项目明细表!$X:X,附件3项目明细表!$J:J,$B27,附件3项目明细表!$W:W,"其他")</f>
        <v>0</v>
      </c>
      <c r="AA27" s="7">
        <f>SUMIFS(附件3项目明细表!$X:X,附件3项目明细表!$J:J,$B27,附件3项目明细表!$W:W,"农村污水治理")</f>
        <v>0</v>
      </c>
      <c r="AB27" s="7">
        <f>SUMIFS(附件3项目明细表!$X:X,附件3项目明细表!$J:J,$B27,附件3项目明细表!$W:W,"农村垃圾治理")</f>
        <v>0</v>
      </c>
      <c r="AC27" s="7">
        <f>SUMIFS(附件3项目明细表!$X:X,附件3项目明细表!$J:J,$B27,附件3项目明细表!$W:W,"村容村貌提升")</f>
        <v>40</v>
      </c>
      <c r="AD27" s="7">
        <f>SUMIFS(附件3项目明细表!$X:X,附件3项目明细表!$J:J,$B27,附件3项目明细表!$W:W,"享受“雨露计划”职业教育补助")</f>
        <v>0</v>
      </c>
      <c r="AE27" s="7">
        <f>SUMIFS(附件3项目明细表!$X:X,附件3项目明细表!$J:J,$B27,附件3项目明细表!$W:W,"农村危房改造等农房改造")</f>
        <v>0</v>
      </c>
      <c r="AF27" s="7">
        <f>SUMIFS(附件3项目明细表!$X:X,附件3项目明细表!$J:J,$B27,附件3项目明细表!U:U,"产业发展")</f>
        <v>80</v>
      </c>
      <c r="AG27" s="75">
        <f t="shared" si="1"/>
        <v>0.571428571428571</v>
      </c>
      <c r="AH27" s="68"/>
    </row>
  </sheetData>
  <mergeCells count="19">
    <mergeCell ref="A2:AH2"/>
    <mergeCell ref="F3:T3"/>
    <mergeCell ref="W3:AC3"/>
    <mergeCell ref="AD3:AE3"/>
    <mergeCell ref="F4:J4"/>
    <mergeCell ref="K4:O4"/>
    <mergeCell ref="P4:Q4"/>
    <mergeCell ref="R4:S4"/>
    <mergeCell ref="W4:Z4"/>
    <mergeCell ref="AA4:AC4"/>
    <mergeCell ref="A6:B6"/>
    <mergeCell ref="A3:A5"/>
    <mergeCell ref="B3:B5"/>
    <mergeCell ref="C3:C5"/>
    <mergeCell ref="D3:D5"/>
    <mergeCell ref="E3:E5"/>
    <mergeCell ref="AF3:AF5"/>
    <mergeCell ref="AG3:AG5"/>
    <mergeCell ref="AH3:AH5"/>
  </mergeCells>
  <pageMargins left="0.511805555555556" right="0.354166666666667" top="0.511805555555556" bottom="0.590277777777778" header="0.5" footer="0.5"/>
  <pageSetup paperSize="8" scale="6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78"/>
  <sheetViews>
    <sheetView tabSelected="1" zoomScale="62" zoomScaleNormal="62" topLeftCell="G1" workbookViewId="0">
      <pane ySplit="4" topLeftCell="A53" activePane="bottomLeft" state="frozen"/>
      <selection/>
      <selection pane="bottomLeft" activeCell="A2" sqref="A2:AI2"/>
    </sheetView>
  </sheetViews>
  <sheetFormatPr defaultColWidth="9" defaultRowHeight="14.4"/>
  <cols>
    <col min="1" max="1" width="5.87962962962963" style="15" customWidth="1"/>
    <col min="2" max="2" width="12" style="15" customWidth="1"/>
    <col min="3" max="3" width="15.1203703703704" style="15" customWidth="1"/>
    <col min="4" max="4" width="19.3796296296296" style="16" customWidth="1"/>
    <col min="5" max="5" width="12" style="15" customWidth="1"/>
    <col min="6" max="6" width="25.5" style="15" customWidth="1"/>
    <col min="7" max="7" width="12" style="15" customWidth="1"/>
    <col min="8" max="8" width="10.8796296296296" style="15" customWidth="1"/>
    <col min="9" max="9" width="8.37962962962963" style="15" customWidth="1"/>
    <col min="10" max="10" width="8.37962962962963" style="17" customWidth="1"/>
    <col min="11" max="11" width="12.3055555555556" style="17" customWidth="1"/>
    <col min="12" max="12" width="11.25" style="17" customWidth="1"/>
    <col min="13" max="13" width="64.1296296296296" style="17" customWidth="1"/>
    <col min="14" max="14" width="13.5185185185185" style="17" customWidth="1"/>
    <col min="15" max="15" width="15.3796296296296" style="17" customWidth="1"/>
    <col min="16" max="16" width="16.1296296296296" style="17" customWidth="1"/>
    <col min="17" max="17" width="20.25" style="17" customWidth="1"/>
    <col min="18" max="18" width="10.3796296296296" style="17" customWidth="1"/>
    <col min="19" max="19" width="8" style="15" customWidth="1"/>
    <col min="20" max="20" width="13.25" style="15" customWidth="1"/>
    <col min="21" max="21" width="11.0462962962963" style="17" customWidth="1"/>
    <col min="22" max="22" width="11.9537037037037" style="17" customWidth="1"/>
    <col min="23" max="23" width="12.8611111111111" style="17" customWidth="1"/>
    <col min="24" max="24" width="13.3796296296296" style="15" customWidth="1"/>
    <col min="25" max="25" width="13.75" style="15" customWidth="1"/>
    <col min="26" max="26" width="10.8611111111111" style="17" customWidth="1"/>
    <col min="27" max="27" width="52.6296296296296" style="17" customWidth="1"/>
    <col min="28" max="28" width="63.5" style="18" customWidth="1"/>
    <col min="29" max="30" width="11.6296296296296" style="15" customWidth="1"/>
    <col min="31" max="31" width="10.8796296296296" style="15" customWidth="1"/>
    <col min="32" max="32" width="10.3796296296296" style="17" customWidth="1"/>
    <col min="33" max="34" width="10.8796296296296" style="17" customWidth="1"/>
    <col min="35" max="35" width="11.6296296296296" style="19" customWidth="1"/>
    <col min="36" max="16384" width="9" style="17"/>
  </cols>
  <sheetData>
    <row r="1" ht="32.1" customHeight="1" spans="1:5">
      <c r="A1" s="15" t="s">
        <v>74</v>
      </c>
      <c r="B1" s="20"/>
      <c r="C1" s="20"/>
      <c r="D1" s="21"/>
      <c r="E1" s="20"/>
    </row>
    <row r="2" ht="59" customHeight="1" spans="1:35">
      <c r="A2" s="22" t="s">
        <v>75</v>
      </c>
      <c r="B2" s="22"/>
      <c r="C2" s="22"/>
      <c r="D2" s="23"/>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6"/>
    </row>
    <row r="3" s="11" customFormat="1" ht="57" customHeight="1" spans="1:35">
      <c r="A3" s="24" t="s">
        <v>2</v>
      </c>
      <c r="B3" s="25" t="s">
        <v>76</v>
      </c>
      <c r="C3" s="24" t="s">
        <v>77</v>
      </c>
      <c r="D3" s="26" t="s">
        <v>78</v>
      </c>
      <c r="E3" s="24" t="s">
        <v>79</v>
      </c>
      <c r="F3" s="24" t="s">
        <v>80</v>
      </c>
      <c r="G3" s="24" t="s">
        <v>81</v>
      </c>
      <c r="H3" s="24" t="s">
        <v>82</v>
      </c>
      <c r="I3" s="24" t="s">
        <v>83</v>
      </c>
      <c r="J3" s="24"/>
      <c r="K3" s="24"/>
      <c r="L3" s="24"/>
      <c r="M3" s="24" t="s">
        <v>84</v>
      </c>
      <c r="N3" s="24" t="s">
        <v>85</v>
      </c>
      <c r="O3" s="24" t="s">
        <v>86</v>
      </c>
      <c r="P3" s="24" t="s">
        <v>87</v>
      </c>
      <c r="Q3" s="24" t="s">
        <v>88</v>
      </c>
      <c r="R3" s="24" t="s">
        <v>89</v>
      </c>
      <c r="S3" s="24" t="s">
        <v>90</v>
      </c>
      <c r="T3" s="24"/>
      <c r="U3" s="24" t="s">
        <v>91</v>
      </c>
      <c r="V3" s="24"/>
      <c r="W3" s="24"/>
      <c r="X3" s="24" t="s">
        <v>92</v>
      </c>
      <c r="Y3" s="24"/>
      <c r="Z3" s="24"/>
      <c r="AA3" s="24" t="s">
        <v>93</v>
      </c>
      <c r="AB3" s="40"/>
      <c r="AC3" s="24"/>
      <c r="AD3" s="24"/>
      <c r="AE3" s="24"/>
      <c r="AF3" s="24" t="s">
        <v>94</v>
      </c>
      <c r="AG3" s="24"/>
      <c r="AH3" s="24"/>
      <c r="AI3" s="24" t="s">
        <v>13</v>
      </c>
    </row>
    <row r="4" s="12" customFormat="1" ht="87.95" customHeight="1" spans="1:35">
      <c r="A4" s="24"/>
      <c r="B4" s="27"/>
      <c r="C4" s="24"/>
      <c r="D4" s="26"/>
      <c r="E4" s="24"/>
      <c r="F4" s="24"/>
      <c r="G4" s="24"/>
      <c r="H4" s="24"/>
      <c r="I4" s="24" t="s">
        <v>95</v>
      </c>
      <c r="J4" s="24" t="s">
        <v>96</v>
      </c>
      <c r="K4" s="24" t="s">
        <v>97</v>
      </c>
      <c r="L4" s="24" t="s">
        <v>98</v>
      </c>
      <c r="M4" s="24"/>
      <c r="N4" s="24"/>
      <c r="O4" s="24"/>
      <c r="P4" s="24"/>
      <c r="Q4" s="24"/>
      <c r="R4" s="24"/>
      <c r="S4" s="24" t="s">
        <v>99</v>
      </c>
      <c r="T4" s="24" t="s">
        <v>100</v>
      </c>
      <c r="U4" s="24" t="s">
        <v>101</v>
      </c>
      <c r="V4" s="24" t="s">
        <v>102</v>
      </c>
      <c r="W4" s="24" t="s">
        <v>103</v>
      </c>
      <c r="X4" s="24" t="s">
        <v>104</v>
      </c>
      <c r="Y4" s="24" t="s">
        <v>105</v>
      </c>
      <c r="Z4" s="41" t="s">
        <v>106</v>
      </c>
      <c r="AA4" s="24" t="s">
        <v>107</v>
      </c>
      <c r="AB4" s="24" t="s">
        <v>108</v>
      </c>
      <c r="AC4" s="24" t="s">
        <v>109</v>
      </c>
      <c r="AD4" s="24" t="s">
        <v>110</v>
      </c>
      <c r="AE4" s="24" t="s">
        <v>111</v>
      </c>
      <c r="AF4" s="24" t="s">
        <v>112</v>
      </c>
      <c r="AG4" s="24" t="s">
        <v>113</v>
      </c>
      <c r="AH4" s="24" t="s">
        <v>114</v>
      </c>
      <c r="AI4" s="24"/>
    </row>
    <row r="5" s="13" customFormat="1" ht="42" customHeight="1" spans="1:35">
      <c r="A5" s="24" t="s">
        <v>51</v>
      </c>
      <c r="B5" s="24"/>
      <c r="C5" s="24"/>
      <c r="D5" s="26"/>
      <c r="E5" s="24"/>
      <c r="F5" s="28"/>
      <c r="G5" s="28"/>
      <c r="H5" s="28"/>
      <c r="I5" s="28"/>
      <c r="J5" s="28"/>
      <c r="K5" s="28"/>
      <c r="L5" s="28"/>
      <c r="M5" s="28"/>
      <c r="N5" s="28"/>
      <c r="O5" s="28"/>
      <c r="P5" s="28"/>
      <c r="Q5" s="28"/>
      <c r="R5" s="28"/>
      <c r="S5" s="28"/>
      <c r="T5" s="38"/>
      <c r="U5" s="28"/>
      <c r="V5" s="30"/>
      <c r="W5" s="30"/>
      <c r="X5" s="28">
        <f>SUBTOTAL(9,X6:X31)</f>
        <v>4093.8</v>
      </c>
      <c r="Y5" s="28">
        <f>SUBTOTAL(9,Y6:Y31)</f>
        <v>4093.8</v>
      </c>
      <c r="Z5" s="28">
        <f>SUM(Z6:Z31)</f>
        <v>0</v>
      </c>
      <c r="AA5" s="42"/>
      <c r="AB5" s="43"/>
      <c r="AC5" s="44"/>
      <c r="AD5" s="44"/>
      <c r="AE5" s="45"/>
      <c r="AF5" s="28"/>
      <c r="AG5" s="28"/>
      <c r="AH5" s="28"/>
      <c r="AI5" s="28"/>
    </row>
    <row r="6" s="13" customFormat="1" ht="57" customHeight="1" spans="1:35">
      <c r="A6" s="28">
        <v>1</v>
      </c>
      <c r="B6" s="28" t="s">
        <v>115</v>
      </c>
      <c r="C6" s="28" t="s">
        <v>116</v>
      </c>
      <c r="D6" s="29">
        <v>44921</v>
      </c>
      <c r="E6" s="28" t="s">
        <v>117</v>
      </c>
      <c r="F6" s="30" t="s">
        <v>118</v>
      </c>
      <c r="G6" s="30" t="s">
        <v>119</v>
      </c>
      <c r="H6" s="30" t="s">
        <v>120</v>
      </c>
      <c r="I6" s="32" t="s">
        <v>121</v>
      </c>
      <c r="J6" s="32" t="s">
        <v>56</v>
      </c>
      <c r="K6" s="32" t="s">
        <v>122</v>
      </c>
      <c r="L6" s="30" t="s">
        <v>123</v>
      </c>
      <c r="M6" s="30" t="s">
        <v>124</v>
      </c>
      <c r="N6" s="30" t="s">
        <v>125</v>
      </c>
      <c r="O6" s="30" t="s">
        <v>126</v>
      </c>
      <c r="P6" s="30" t="s">
        <v>127</v>
      </c>
      <c r="Q6" s="30">
        <v>8880</v>
      </c>
      <c r="R6" s="30" t="s">
        <v>128</v>
      </c>
      <c r="S6" s="32" t="s">
        <v>129</v>
      </c>
      <c r="T6" s="32">
        <v>2600</v>
      </c>
      <c r="U6" s="32" t="s">
        <v>9</v>
      </c>
      <c r="V6" s="32" t="s">
        <v>22</v>
      </c>
      <c r="W6" s="32" t="s">
        <v>48</v>
      </c>
      <c r="X6" s="30">
        <v>30</v>
      </c>
      <c r="Y6" s="30">
        <v>30</v>
      </c>
      <c r="Z6" s="30"/>
      <c r="AA6" s="36" t="s">
        <v>130</v>
      </c>
      <c r="AB6" s="46" t="str">
        <f>M6</f>
        <v>社公坝环境整治提升，入户道路硬化、阶檐硬化约2600平米，维修通道排水沟260米等。</v>
      </c>
      <c r="AC6" s="47">
        <v>236</v>
      </c>
      <c r="AD6" s="47">
        <v>1180</v>
      </c>
      <c r="AE6" s="48" t="s">
        <v>131</v>
      </c>
      <c r="AF6" s="32" t="s">
        <v>132</v>
      </c>
      <c r="AG6" s="32" t="s">
        <v>133</v>
      </c>
      <c r="AH6" s="32" t="s">
        <v>134</v>
      </c>
      <c r="AI6" s="30"/>
    </row>
    <row r="7" s="13" customFormat="1" ht="57" customHeight="1" spans="1:35">
      <c r="A7" s="28">
        <v>2</v>
      </c>
      <c r="B7" s="28" t="s">
        <v>115</v>
      </c>
      <c r="C7" s="28" t="s">
        <v>135</v>
      </c>
      <c r="D7" s="29">
        <v>44893</v>
      </c>
      <c r="E7" s="28" t="s">
        <v>117</v>
      </c>
      <c r="F7" s="30" t="s">
        <v>136</v>
      </c>
      <c r="G7" s="30" t="s">
        <v>119</v>
      </c>
      <c r="H7" s="30" t="s">
        <v>137</v>
      </c>
      <c r="I7" s="32" t="s">
        <v>121</v>
      </c>
      <c r="J7" s="32" t="s">
        <v>63</v>
      </c>
      <c r="K7" s="32" t="s">
        <v>138</v>
      </c>
      <c r="L7" s="30" t="s">
        <v>139</v>
      </c>
      <c r="M7" s="30" t="s">
        <v>140</v>
      </c>
      <c r="N7" s="30" t="s">
        <v>141</v>
      </c>
      <c r="O7" s="30" t="s">
        <v>142</v>
      </c>
      <c r="P7" s="30" t="s">
        <v>127</v>
      </c>
      <c r="Q7" s="30">
        <v>8082</v>
      </c>
      <c r="R7" s="30" t="s">
        <v>128</v>
      </c>
      <c r="S7" s="32" t="s">
        <v>143</v>
      </c>
      <c r="T7" s="32">
        <v>150</v>
      </c>
      <c r="U7" s="32" t="s">
        <v>9</v>
      </c>
      <c r="V7" s="32" t="s">
        <v>22</v>
      </c>
      <c r="W7" s="32" t="s">
        <v>46</v>
      </c>
      <c r="X7" s="30">
        <v>43</v>
      </c>
      <c r="Y7" s="30">
        <v>43</v>
      </c>
      <c r="Z7" s="30"/>
      <c r="AA7" s="36" t="s">
        <v>144</v>
      </c>
      <c r="AB7" s="46" t="str">
        <f>M7</f>
        <v>新建氧化塘150立方米及建设污水处理设施。</v>
      </c>
      <c r="AC7" s="47">
        <v>225</v>
      </c>
      <c r="AD7" s="47">
        <v>620</v>
      </c>
      <c r="AE7" s="48" t="s">
        <v>131</v>
      </c>
      <c r="AF7" s="32" t="s">
        <v>132</v>
      </c>
      <c r="AG7" s="32" t="s">
        <v>145</v>
      </c>
      <c r="AH7" s="32" t="s">
        <v>145</v>
      </c>
      <c r="AI7" s="30"/>
    </row>
    <row r="8" s="13" customFormat="1" ht="57" customHeight="1" spans="1:35">
      <c r="A8" s="28">
        <v>3</v>
      </c>
      <c r="B8" s="28" t="s">
        <v>115</v>
      </c>
      <c r="C8" s="28" t="s">
        <v>116</v>
      </c>
      <c r="D8" s="29">
        <v>44921</v>
      </c>
      <c r="E8" s="28" t="s">
        <v>117</v>
      </c>
      <c r="F8" s="30" t="s">
        <v>146</v>
      </c>
      <c r="G8" s="30" t="s">
        <v>119</v>
      </c>
      <c r="H8" s="30" t="s">
        <v>137</v>
      </c>
      <c r="I8" s="30" t="s">
        <v>121</v>
      </c>
      <c r="J8" s="30" t="s">
        <v>61</v>
      </c>
      <c r="K8" s="30" t="s">
        <v>147</v>
      </c>
      <c r="L8" s="30"/>
      <c r="M8" s="30" t="s">
        <v>148</v>
      </c>
      <c r="N8" s="30" t="s">
        <v>125</v>
      </c>
      <c r="O8" s="30" t="s">
        <v>126</v>
      </c>
      <c r="P8" s="30" t="s">
        <v>127</v>
      </c>
      <c r="Q8" s="30">
        <v>8880</v>
      </c>
      <c r="R8" s="30" t="s">
        <v>128</v>
      </c>
      <c r="S8" s="30" t="s">
        <v>143</v>
      </c>
      <c r="T8" s="30">
        <v>400</v>
      </c>
      <c r="U8" s="30" t="s">
        <v>6</v>
      </c>
      <c r="V8" s="30" t="s">
        <v>15</v>
      </c>
      <c r="W8" s="30" t="s">
        <v>30</v>
      </c>
      <c r="X8" s="30">
        <v>20</v>
      </c>
      <c r="Y8" s="30">
        <v>20</v>
      </c>
      <c r="Z8" s="30"/>
      <c r="AA8" s="36" t="s">
        <v>149</v>
      </c>
      <c r="AB8" s="46" t="s">
        <v>148</v>
      </c>
      <c r="AC8" s="49">
        <v>90</v>
      </c>
      <c r="AD8" s="49">
        <v>405</v>
      </c>
      <c r="AE8" s="50" t="s">
        <v>131</v>
      </c>
      <c r="AF8" s="30" t="s">
        <v>132</v>
      </c>
      <c r="AG8" s="30" t="s">
        <v>150</v>
      </c>
      <c r="AH8" s="30" t="s">
        <v>150</v>
      </c>
      <c r="AI8" s="30"/>
    </row>
    <row r="9" s="13" customFormat="1" ht="57" customHeight="1" spans="1:35">
      <c r="A9" s="28">
        <v>4</v>
      </c>
      <c r="B9" s="28" t="s">
        <v>115</v>
      </c>
      <c r="C9" s="28" t="s">
        <v>116</v>
      </c>
      <c r="D9" s="29">
        <v>44921</v>
      </c>
      <c r="E9" s="28" t="s">
        <v>117</v>
      </c>
      <c r="F9" s="30" t="s">
        <v>151</v>
      </c>
      <c r="G9" s="30" t="s">
        <v>119</v>
      </c>
      <c r="H9" s="30" t="s">
        <v>137</v>
      </c>
      <c r="I9" s="30" t="s">
        <v>121</v>
      </c>
      <c r="J9" s="30" t="s">
        <v>61</v>
      </c>
      <c r="K9" s="30" t="s">
        <v>152</v>
      </c>
      <c r="L9" s="30"/>
      <c r="M9" s="30" t="s">
        <v>153</v>
      </c>
      <c r="N9" s="30" t="s">
        <v>125</v>
      </c>
      <c r="O9" s="30" t="s">
        <v>126</v>
      </c>
      <c r="P9" s="30" t="s">
        <v>127</v>
      </c>
      <c r="Q9" s="30">
        <v>8880</v>
      </c>
      <c r="R9" s="30" t="s">
        <v>128</v>
      </c>
      <c r="S9" s="30" t="s">
        <v>129</v>
      </c>
      <c r="T9" s="30">
        <v>600</v>
      </c>
      <c r="U9" s="30" t="s">
        <v>6</v>
      </c>
      <c r="V9" s="30" t="s">
        <v>15</v>
      </c>
      <c r="W9" s="30" t="s">
        <v>30</v>
      </c>
      <c r="X9" s="30">
        <v>140</v>
      </c>
      <c r="Y9" s="30">
        <v>140</v>
      </c>
      <c r="Z9" s="30"/>
      <c r="AA9" s="36" t="s">
        <v>154</v>
      </c>
      <c r="AB9" s="46" t="s">
        <v>153</v>
      </c>
      <c r="AC9" s="49">
        <v>460</v>
      </c>
      <c r="AD9" s="49">
        <v>1735</v>
      </c>
      <c r="AE9" s="50" t="s">
        <v>131</v>
      </c>
      <c r="AF9" s="30" t="s">
        <v>132</v>
      </c>
      <c r="AG9" s="30" t="s">
        <v>150</v>
      </c>
      <c r="AH9" s="30" t="s">
        <v>150</v>
      </c>
      <c r="AI9" s="30"/>
    </row>
    <row r="10" s="13" customFormat="1" ht="57" customHeight="1" spans="1:35">
      <c r="A10" s="28">
        <v>5</v>
      </c>
      <c r="B10" s="28" t="s">
        <v>115</v>
      </c>
      <c r="C10" s="28" t="s">
        <v>116</v>
      </c>
      <c r="D10" s="29">
        <v>44921</v>
      </c>
      <c r="E10" s="28" t="s">
        <v>117</v>
      </c>
      <c r="F10" s="30" t="s">
        <v>155</v>
      </c>
      <c r="G10" s="30" t="s">
        <v>156</v>
      </c>
      <c r="H10" s="30" t="s">
        <v>137</v>
      </c>
      <c r="I10" s="32" t="s">
        <v>121</v>
      </c>
      <c r="J10" s="32" t="s">
        <v>59</v>
      </c>
      <c r="K10" s="32" t="s">
        <v>157</v>
      </c>
      <c r="L10" s="30" t="s">
        <v>139</v>
      </c>
      <c r="M10" s="30" t="s">
        <v>158</v>
      </c>
      <c r="N10" s="30" t="s">
        <v>125</v>
      </c>
      <c r="O10" s="30" t="s">
        <v>126</v>
      </c>
      <c r="P10" s="30" t="s">
        <v>127</v>
      </c>
      <c r="Q10" s="30">
        <v>8880</v>
      </c>
      <c r="R10" s="30" t="s">
        <v>128</v>
      </c>
      <c r="S10" s="32" t="s">
        <v>129</v>
      </c>
      <c r="T10" s="32">
        <v>1000</v>
      </c>
      <c r="U10" s="32" t="s">
        <v>9</v>
      </c>
      <c r="V10" s="32" t="s">
        <v>22</v>
      </c>
      <c r="W10" s="32" t="s">
        <v>48</v>
      </c>
      <c r="X10" s="30">
        <v>30</v>
      </c>
      <c r="Y10" s="30">
        <v>30</v>
      </c>
      <c r="Z10" s="30"/>
      <c r="AA10" s="36" t="s">
        <v>159</v>
      </c>
      <c r="AB10" s="46" t="str">
        <f>M10</f>
        <v>排水排污基础设施1000米，污水处理塘3亩等。</v>
      </c>
      <c r="AC10" s="47">
        <v>210</v>
      </c>
      <c r="AD10" s="47">
        <v>800</v>
      </c>
      <c r="AE10" s="48" t="s">
        <v>131</v>
      </c>
      <c r="AF10" s="32" t="s">
        <v>132</v>
      </c>
      <c r="AG10" s="32" t="s">
        <v>160</v>
      </c>
      <c r="AH10" s="32" t="s">
        <v>160</v>
      </c>
      <c r="AI10" s="30"/>
    </row>
    <row r="11" s="13" customFormat="1" ht="57" customHeight="1" spans="1:35">
      <c r="A11" s="28">
        <v>6</v>
      </c>
      <c r="B11" s="28" t="s">
        <v>115</v>
      </c>
      <c r="C11" s="28" t="s">
        <v>116</v>
      </c>
      <c r="D11" s="29">
        <v>44921</v>
      </c>
      <c r="E11" s="28" t="s">
        <v>117</v>
      </c>
      <c r="F11" s="30" t="s">
        <v>161</v>
      </c>
      <c r="G11" s="30" t="s">
        <v>156</v>
      </c>
      <c r="H11" s="30" t="s">
        <v>137</v>
      </c>
      <c r="I11" s="32" t="s">
        <v>121</v>
      </c>
      <c r="J11" s="32" t="s">
        <v>59</v>
      </c>
      <c r="K11" s="32" t="s">
        <v>157</v>
      </c>
      <c r="L11" s="30" t="s">
        <v>139</v>
      </c>
      <c r="M11" s="30" t="s">
        <v>162</v>
      </c>
      <c r="N11" s="30" t="s">
        <v>125</v>
      </c>
      <c r="O11" s="30" t="s">
        <v>126</v>
      </c>
      <c r="P11" s="30" t="s">
        <v>127</v>
      </c>
      <c r="Q11" s="30">
        <v>8880</v>
      </c>
      <c r="R11" s="30" t="s">
        <v>128</v>
      </c>
      <c r="S11" s="32" t="s">
        <v>129</v>
      </c>
      <c r="T11" s="32">
        <v>1000</v>
      </c>
      <c r="U11" s="32" t="s">
        <v>9</v>
      </c>
      <c r="V11" s="32" t="s">
        <v>22</v>
      </c>
      <c r="W11" s="32" t="s">
        <v>48</v>
      </c>
      <c r="X11" s="30">
        <v>33</v>
      </c>
      <c r="Y11" s="30">
        <v>33</v>
      </c>
      <c r="Z11" s="30"/>
      <c r="AA11" s="36" t="s">
        <v>159</v>
      </c>
      <c r="AB11" s="46" t="str">
        <f>M11</f>
        <v>路面修复300平方，沟渠硬化1000米  排水沟100米，街檐硬化约1200平方米等</v>
      </c>
      <c r="AC11" s="47">
        <v>210</v>
      </c>
      <c r="AD11" s="47">
        <v>800</v>
      </c>
      <c r="AE11" s="48" t="s">
        <v>131</v>
      </c>
      <c r="AF11" s="32" t="s">
        <v>132</v>
      </c>
      <c r="AG11" s="32" t="s">
        <v>160</v>
      </c>
      <c r="AH11" s="32" t="s">
        <v>160</v>
      </c>
      <c r="AI11" s="30"/>
    </row>
    <row r="12" s="13" customFormat="1" ht="94" customHeight="1" spans="1:35">
      <c r="A12" s="28">
        <v>7</v>
      </c>
      <c r="B12" s="28" t="s">
        <v>115</v>
      </c>
      <c r="C12" s="28" t="s">
        <v>116</v>
      </c>
      <c r="D12" s="31">
        <v>44921</v>
      </c>
      <c r="E12" s="28" t="s">
        <v>117</v>
      </c>
      <c r="F12" s="30" t="s">
        <v>163</v>
      </c>
      <c r="G12" s="30" t="s">
        <v>156</v>
      </c>
      <c r="H12" s="30" t="s">
        <v>137</v>
      </c>
      <c r="I12" s="30" t="s">
        <v>121</v>
      </c>
      <c r="J12" s="30" t="s">
        <v>59</v>
      </c>
      <c r="K12" s="30" t="s">
        <v>157</v>
      </c>
      <c r="L12" s="30" t="s">
        <v>139</v>
      </c>
      <c r="M12" s="30" t="s">
        <v>164</v>
      </c>
      <c r="N12" s="30" t="s">
        <v>125</v>
      </c>
      <c r="O12" s="30" t="s">
        <v>126</v>
      </c>
      <c r="P12" s="30" t="s">
        <v>127</v>
      </c>
      <c r="Q12" s="30">
        <v>8880</v>
      </c>
      <c r="R12" s="30" t="s">
        <v>128</v>
      </c>
      <c r="S12" s="30" t="s">
        <v>129</v>
      </c>
      <c r="T12" s="30">
        <v>300</v>
      </c>
      <c r="U12" s="30" t="s">
        <v>9</v>
      </c>
      <c r="V12" s="30" t="s">
        <v>22</v>
      </c>
      <c r="W12" s="30" t="s">
        <v>48</v>
      </c>
      <c r="X12" s="30">
        <v>40</v>
      </c>
      <c r="Y12" s="30">
        <v>40</v>
      </c>
      <c r="AA12" s="36" t="s">
        <v>159</v>
      </c>
      <c r="AB12" s="51" t="s">
        <v>164</v>
      </c>
      <c r="AC12" s="49">
        <v>210</v>
      </c>
      <c r="AD12" s="49">
        <v>800</v>
      </c>
      <c r="AE12" s="50" t="s">
        <v>131</v>
      </c>
      <c r="AF12" s="30" t="s">
        <v>132</v>
      </c>
      <c r="AG12" s="30" t="s">
        <v>160</v>
      </c>
      <c r="AH12" s="30" t="s">
        <v>160</v>
      </c>
      <c r="AI12" s="35"/>
    </row>
    <row r="13" s="13" customFormat="1" ht="52.2" spans="1:35">
      <c r="A13" s="28">
        <v>8</v>
      </c>
      <c r="B13" s="28" t="s">
        <v>115</v>
      </c>
      <c r="C13" s="28" t="s">
        <v>165</v>
      </c>
      <c r="D13" s="29">
        <v>44991</v>
      </c>
      <c r="E13" s="28" t="s">
        <v>117</v>
      </c>
      <c r="F13" s="30" t="s">
        <v>166</v>
      </c>
      <c r="G13" s="30" t="s">
        <v>119</v>
      </c>
      <c r="H13" s="30" t="s">
        <v>137</v>
      </c>
      <c r="I13" s="32" t="s">
        <v>121</v>
      </c>
      <c r="J13" s="32" t="s">
        <v>64</v>
      </c>
      <c r="K13" s="32" t="s">
        <v>167</v>
      </c>
      <c r="L13" s="30" t="s">
        <v>139</v>
      </c>
      <c r="M13" s="30" t="s">
        <v>168</v>
      </c>
      <c r="N13" s="30" t="s">
        <v>169</v>
      </c>
      <c r="O13" s="30" t="s">
        <v>170</v>
      </c>
      <c r="P13" s="30" t="s">
        <v>127</v>
      </c>
      <c r="Q13" s="30">
        <v>3312</v>
      </c>
      <c r="R13" s="30" t="s">
        <v>128</v>
      </c>
      <c r="S13" s="32" t="s">
        <v>171</v>
      </c>
      <c r="T13" s="32">
        <v>1400</v>
      </c>
      <c r="U13" s="32" t="s">
        <v>6</v>
      </c>
      <c r="V13" s="32" t="s">
        <v>14</v>
      </c>
      <c r="W13" s="32" t="s">
        <v>25</v>
      </c>
      <c r="X13" s="30">
        <v>40</v>
      </c>
      <c r="Y13" s="30">
        <v>40</v>
      </c>
      <c r="Z13" s="30"/>
      <c r="AA13" s="36" t="s">
        <v>172</v>
      </c>
      <c r="AB13" s="46" t="str">
        <f t="shared" ref="AB13:AB19" si="0">M13</f>
        <v>在下湾小组、大湾小组建设富硒产业基地，平整土地50亩、新增机耕道260米、农渠（0.4m)1400米、清理碎石500立方、换土300立方，配套供水供电设施。</v>
      </c>
      <c r="AC13" s="47">
        <v>60</v>
      </c>
      <c r="AD13" s="47">
        <v>242</v>
      </c>
      <c r="AE13" s="48" t="s">
        <v>131</v>
      </c>
      <c r="AF13" s="32" t="s">
        <v>132</v>
      </c>
      <c r="AG13" s="32" t="s">
        <v>173</v>
      </c>
      <c r="AH13" s="32" t="s">
        <v>173</v>
      </c>
      <c r="AI13" s="30"/>
    </row>
    <row r="14" s="13" customFormat="1" ht="104.4" spans="1:35">
      <c r="A14" s="28">
        <v>9</v>
      </c>
      <c r="B14" s="28" t="s">
        <v>115</v>
      </c>
      <c r="C14" s="28" t="s">
        <v>165</v>
      </c>
      <c r="D14" s="29">
        <v>44991</v>
      </c>
      <c r="E14" s="28" t="s">
        <v>117</v>
      </c>
      <c r="F14" s="30" t="s">
        <v>174</v>
      </c>
      <c r="G14" s="30" t="s">
        <v>119</v>
      </c>
      <c r="H14" s="30" t="s">
        <v>137</v>
      </c>
      <c r="I14" s="32" t="s">
        <v>121</v>
      </c>
      <c r="J14" s="32" t="s">
        <v>64</v>
      </c>
      <c r="K14" s="32" t="s">
        <v>167</v>
      </c>
      <c r="L14" s="30" t="s">
        <v>139</v>
      </c>
      <c r="M14" s="30" t="s">
        <v>175</v>
      </c>
      <c r="N14" s="30" t="s">
        <v>169</v>
      </c>
      <c r="O14" s="30" t="s">
        <v>170</v>
      </c>
      <c r="P14" s="30" t="s">
        <v>127</v>
      </c>
      <c r="Q14" s="30">
        <v>3312</v>
      </c>
      <c r="R14" s="30" t="s">
        <v>128</v>
      </c>
      <c r="S14" s="32" t="s">
        <v>176</v>
      </c>
      <c r="T14" s="32">
        <v>500</v>
      </c>
      <c r="U14" s="32" t="s">
        <v>6</v>
      </c>
      <c r="V14" s="32" t="s">
        <v>17</v>
      </c>
      <c r="W14" s="32" t="s">
        <v>37</v>
      </c>
      <c r="X14" s="30">
        <v>200</v>
      </c>
      <c r="Y14" s="30">
        <v>200</v>
      </c>
      <c r="Z14" s="30"/>
      <c r="AA14" s="36" t="s">
        <v>177</v>
      </c>
      <c r="AB14" s="46" t="str">
        <f t="shared" si="0"/>
        <v>在石塅小组建设无人农场（水稻）示范基地500亩，按无人农场标准平整土地，新建排灌设施、机耕道、农机便桥等基础设施，配套控制中心、维修维护场、智慧育苗中心及相关智能化设施设备。</v>
      </c>
      <c r="AC14" s="47">
        <v>230</v>
      </c>
      <c r="AD14" s="47">
        <v>960</v>
      </c>
      <c r="AE14" s="48" t="s">
        <v>131</v>
      </c>
      <c r="AF14" s="32" t="s">
        <v>132</v>
      </c>
      <c r="AG14" s="32" t="s">
        <v>173</v>
      </c>
      <c r="AH14" s="32" t="s">
        <v>173</v>
      </c>
      <c r="AI14" s="30"/>
    </row>
    <row r="15" s="13" customFormat="1" ht="104.4" spans="1:35">
      <c r="A15" s="28">
        <v>10</v>
      </c>
      <c r="B15" s="28" t="s">
        <v>115</v>
      </c>
      <c r="C15" s="28" t="s">
        <v>116</v>
      </c>
      <c r="D15" s="29">
        <v>44921</v>
      </c>
      <c r="E15" s="28" t="s">
        <v>117</v>
      </c>
      <c r="F15" s="30" t="s">
        <v>178</v>
      </c>
      <c r="G15" s="30" t="s">
        <v>119</v>
      </c>
      <c r="H15" s="30" t="s">
        <v>137</v>
      </c>
      <c r="I15" s="30" t="s">
        <v>121</v>
      </c>
      <c r="J15" s="30" t="s">
        <v>54</v>
      </c>
      <c r="K15" s="30" t="s">
        <v>179</v>
      </c>
      <c r="L15" s="30" t="s">
        <v>123</v>
      </c>
      <c r="M15" s="30" t="s">
        <v>180</v>
      </c>
      <c r="N15" s="30" t="s">
        <v>125</v>
      </c>
      <c r="O15" s="30" t="s">
        <v>126</v>
      </c>
      <c r="P15" s="30" t="s">
        <v>127</v>
      </c>
      <c r="Q15" s="30">
        <v>8880</v>
      </c>
      <c r="R15" s="30" t="s">
        <v>128</v>
      </c>
      <c r="S15" s="30" t="s">
        <v>181</v>
      </c>
      <c r="T15" s="30">
        <v>1</v>
      </c>
      <c r="U15" s="30" t="s">
        <v>9</v>
      </c>
      <c r="V15" s="30" t="s">
        <v>21</v>
      </c>
      <c r="W15" s="30" t="s">
        <v>42</v>
      </c>
      <c r="X15" s="30">
        <v>30</v>
      </c>
      <c r="Y15" s="30">
        <v>30</v>
      </c>
      <c r="Z15" s="30"/>
      <c r="AA15" s="36" t="s">
        <v>182</v>
      </c>
      <c r="AB15" s="46" t="str">
        <f t="shared" si="0"/>
        <v>新建水毁丹坑村至河迳通村主路的马口桥涵、长15米，宽4.5米，路引改造200米，挡墙210立方米。</v>
      </c>
      <c r="AC15" s="49">
        <v>80</v>
      </c>
      <c r="AD15" s="49">
        <v>250</v>
      </c>
      <c r="AE15" s="50" t="s">
        <v>131</v>
      </c>
      <c r="AF15" s="30" t="s">
        <v>183</v>
      </c>
      <c r="AG15" s="30" t="s">
        <v>184</v>
      </c>
      <c r="AH15" s="30" t="s">
        <v>184</v>
      </c>
      <c r="AI15" s="35"/>
    </row>
    <row r="16" s="13" customFormat="1" ht="36" customHeight="1" spans="1:35">
      <c r="A16" s="28">
        <v>11</v>
      </c>
      <c r="B16" s="28" t="s">
        <v>115</v>
      </c>
      <c r="C16" s="28" t="s">
        <v>116</v>
      </c>
      <c r="D16" s="29">
        <v>44921</v>
      </c>
      <c r="E16" s="28" t="s">
        <v>117</v>
      </c>
      <c r="F16" s="32" t="s">
        <v>185</v>
      </c>
      <c r="G16" s="32" t="s">
        <v>119</v>
      </c>
      <c r="H16" s="32" t="s">
        <v>137</v>
      </c>
      <c r="I16" s="32" t="s">
        <v>121</v>
      </c>
      <c r="J16" s="32" t="s">
        <v>70</v>
      </c>
      <c r="K16" s="32" t="s">
        <v>186</v>
      </c>
      <c r="L16" s="32" t="s">
        <v>187</v>
      </c>
      <c r="M16" s="32" t="s">
        <v>188</v>
      </c>
      <c r="N16" s="30" t="s">
        <v>125</v>
      </c>
      <c r="O16" s="30" t="s">
        <v>126</v>
      </c>
      <c r="P16" s="30" t="s">
        <v>127</v>
      </c>
      <c r="Q16" s="30">
        <v>8880</v>
      </c>
      <c r="R16" s="32"/>
      <c r="S16" s="32" t="s">
        <v>176</v>
      </c>
      <c r="T16" s="32">
        <v>20</v>
      </c>
      <c r="U16" s="28" t="s">
        <v>6</v>
      </c>
      <c r="V16" s="30" t="s">
        <v>14</v>
      </c>
      <c r="W16" s="30" t="s">
        <v>27</v>
      </c>
      <c r="X16" s="32">
        <v>49</v>
      </c>
      <c r="Y16" s="32">
        <v>49</v>
      </c>
      <c r="Z16" s="32"/>
      <c r="AA16" s="36" t="s">
        <v>189</v>
      </c>
      <c r="AB16" s="46" t="str">
        <f t="shared" si="0"/>
        <v>建设草鱼养殖池中池、跑道池等基础设施20亩，及配套设施建设等。</v>
      </c>
      <c r="AC16" s="49">
        <v>10</v>
      </c>
      <c r="AD16" s="49">
        <v>37</v>
      </c>
      <c r="AE16" s="50" t="s">
        <v>131</v>
      </c>
      <c r="AF16" s="30" t="s">
        <v>132</v>
      </c>
      <c r="AG16" s="30" t="s">
        <v>190</v>
      </c>
      <c r="AH16" s="30" t="s">
        <v>190</v>
      </c>
      <c r="AI16" s="30"/>
    </row>
    <row r="17" s="13" customFormat="1" ht="36" customHeight="1" spans="1:35">
      <c r="A17" s="28">
        <v>12</v>
      </c>
      <c r="B17" s="28" t="s">
        <v>115</v>
      </c>
      <c r="C17" s="28" t="s">
        <v>116</v>
      </c>
      <c r="D17" s="29">
        <v>44921</v>
      </c>
      <c r="E17" s="28" t="s">
        <v>117</v>
      </c>
      <c r="F17" s="32" t="s">
        <v>191</v>
      </c>
      <c r="G17" s="32" t="s">
        <v>119</v>
      </c>
      <c r="H17" s="32" t="s">
        <v>137</v>
      </c>
      <c r="I17" s="32" t="s">
        <v>121</v>
      </c>
      <c r="J17" s="32" t="s">
        <v>70</v>
      </c>
      <c r="K17" s="32" t="s">
        <v>186</v>
      </c>
      <c r="L17" s="32" t="s">
        <v>187</v>
      </c>
      <c r="M17" s="32" t="s">
        <v>192</v>
      </c>
      <c r="N17" s="30" t="s">
        <v>125</v>
      </c>
      <c r="O17" s="30" t="s">
        <v>126</v>
      </c>
      <c r="P17" s="30" t="s">
        <v>127</v>
      </c>
      <c r="Q17" s="30">
        <v>8880</v>
      </c>
      <c r="R17" s="32"/>
      <c r="S17" s="32" t="s">
        <v>176</v>
      </c>
      <c r="T17" s="32">
        <v>20</v>
      </c>
      <c r="U17" s="28" t="s">
        <v>6</v>
      </c>
      <c r="V17" s="30" t="s">
        <v>14</v>
      </c>
      <c r="W17" s="30" t="s">
        <v>27</v>
      </c>
      <c r="X17" s="32">
        <v>49</v>
      </c>
      <c r="Y17" s="32">
        <v>49</v>
      </c>
      <c r="Z17" s="32"/>
      <c r="AA17" s="36" t="s">
        <v>193</v>
      </c>
      <c r="AB17" s="46" t="str">
        <f t="shared" si="0"/>
        <v>建设鲈飞鱼养殖池中池、跑道池等基础设施20亩，及配套设施建设等。</v>
      </c>
      <c r="AC17" s="49">
        <v>10</v>
      </c>
      <c r="AD17" s="49">
        <v>37</v>
      </c>
      <c r="AE17" s="50" t="s">
        <v>131</v>
      </c>
      <c r="AF17" s="30" t="s">
        <v>132</v>
      </c>
      <c r="AG17" s="30" t="s">
        <v>190</v>
      </c>
      <c r="AH17" s="30" t="s">
        <v>190</v>
      </c>
      <c r="AI17" s="30"/>
    </row>
    <row r="18" s="13" customFormat="1" ht="36" customHeight="1" spans="1:35">
      <c r="A18" s="28">
        <v>13</v>
      </c>
      <c r="B18" s="28" t="s">
        <v>115</v>
      </c>
      <c r="C18" s="28" t="s">
        <v>116</v>
      </c>
      <c r="D18" s="29">
        <v>44921</v>
      </c>
      <c r="E18" s="28" t="s">
        <v>117</v>
      </c>
      <c r="F18" s="32" t="s">
        <v>194</v>
      </c>
      <c r="G18" s="32" t="s">
        <v>119</v>
      </c>
      <c r="H18" s="32" t="s">
        <v>137</v>
      </c>
      <c r="I18" s="32" t="s">
        <v>121</v>
      </c>
      <c r="J18" s="32" t="s">
        <v>70</v>
      </c>
      <c r="K18" s="32" t="s">
        <v>186</v>
      </c>
      <c r="L18" s="32" t="s">
        <v>187</v>
      </c>
      <c r="M18" s="32" t="s">
        <v>195</v>
      </c>
      <c r="N18" s="30" t="s">
        <v>125</v>
      </c>
      <c r="O18" s="30" t="s">
        <v>126</v>
      </c>
      <c r="P18" s="30" t="s">
        <v>127</v>
      </c>
      <c r="Q18" s="30">
        <v>8880</v>
      </c>
      <c r="R18" s="32"/>
      <c r="S18" s="32" t="s">
        <v>176</v>
      </c>
      <c r="T18" s="32">
        <v>15</v>
      </c>
      <c r="U18" s="28" t="s">
        <v>6</v>
      </c>
      <c r="V18" s="30" t="s">
        <v>14</v>
      </c>
      <c r="W18" s="30" t="s">
        <v>27</v>
      </c>
      <c r="X18" s="32">
        <v>31</v>
      </c>
      <c r="Y18" s="32">
        <v>31</v>
      </c>
      <c r="Z18" s="32"/>
      <c r="AA18" s="36" t="s">
        <v>196</v>
      </c>
      <c r="AB18" s="46" t="str">
        <f t="shared" si="0"/>
        <v>建设鲶鱼养殖池中池、跑道池等基础设施15亩，及配套设施建设等。</v>
      </c>
      <c r="AC18" s="49">
        <v>12</v>
      </c>
      <c r="AD18" s="49">
        <v>41</v>
      </c>
      <c r="AE18" s="50" t="s">
        <v>131</v>
      </c>
      <c r="AF18" s="30" t="s">
        <v>132</v>
      </c>
      <c r="AG18" s="30" t="s">
        <v>190</v>
      </c>
      <c r="AH18" s="30" t="s">
        <v>190</v>
      </c>
      <c r="AI18" s="30"/>
    </row>
    <row r="19" s="13" customFormat="1" ht="69.6" spans="1:35">
      <c r="A19" s="28">
        <v>14</v>
      </c>
      <c r="B19" s="28" t="s">
        <v>115</v>
      </c>
      <c r="C19" s="28" t="s">
        <v>116</v>
      </c>
      <c r="D19" s="29">
        <v>44921</v>
      </c>
      <c r="E19" s="28" t="s">
        <v>117</v>
      </c>
      <c r="F19" s="30" t="s">
        <v>197</v>
      </c>
      <c r="G19" s="30" t="s">
        <v>156</v>
      </c>
      <c r="H19" s="30" t="s">
        <v>137</v>
      </c>
      <c r="I19" s="30" t="s">
        <v>121</v>
      </c>
      <c r="J19" s="30" t="s">
        <v>70</v>
      </c>
      <c r="K19" s="30" t="s">
        <v>198</v>
      </c>
      <c r="L19" s="30" t="s">
        <v>139</v>
      </c>
      <c r="M19" s="30" t="s">
        <v>199</v>
      </c>
      <c r="N19" s="30" t="s">
        <v>125</v>
      </c>
      <c r="O19" s="30" t="s">
        <v>126</v>
      </c>
      <c r="P19" s="30" t="s">
        <v>127</v>
      </c>
      <c r="Q19" s="30">
        <v>8880</v>
      </c>
      <c r="R19" s="30" t="s">
        <v>128</v>
      </c>
      <c r="S19" s="30" t="s">
        <v>181</v>
      </c>
      <c r="T19" s="30">
        <v>50</v>
      </c>
      <c r="U19" s="30" t="s">
        <v>6</v>
      </c>
      <c r="V19" s="30" t="s">
        <v>15</v>
      </c>
      <c r="W19" s="30" t="s">
        <v>31</v>
      </c>
      <c r="X19" s="30">
        <v>49.8</v>
      </c>
      <c r="Y19" s="30">
        <v>49.8</v>
      </c>
      <c r="Z19" s="30"/>
      <c r="AA19" s="36" t="s">
        <v>200</v>
      </c>
      <c r="AB19" s="46" t="s">
        <v>199</v>
      </c>
      <c r="AC19" s="49">
        <v>61</v>
      </c>
      <c r="AD19" s="49">
        <v>320</v>
      </c>
      <c r="AE19" s="50" t="s">
        <v>131</v>
      </c>
      <c r="AF19" s="30" t="s">
        <v>132</v>
      </c>
      <c r="AG19" s="30" t="s">
        <v>201</v>
      </c>
      <c r="AH19" s="30" t="s">
        <v>201</v>
      </c>
      <c r="AI19" s="30"/>
    </row>
    <row r="20" s="13" customFormat="1" ht="64" customHeight="1" spans="1:35">
      <c r="A20" s="28">
        <v>15</v>
      </c>
      <c r="B20" s="28" t="s">
        <v>115</v>
      </c>
      <c r="C20" s="28" t="s">
        <v>135</v>
      </c>
      <c r="D20" s="29">
        <v>44893</v>
      </c>
      <c r="E20" s="28" t="s">
        <v>117</v>
      </c>
      <c r="F20" s="32" t="s">
        <v>202</v>
      </c>
      <c r="G20" s="32" t="s">
        <v>119</v>
      </c>
      <c r="H20" s="32" t="s">
        <v>137</v>
      </c>
      <c r="I20" s="32" t="s">
        <v>121</v>
      </c>
      <c r="J20" s="32" t="s">
        <v>70</v>
      </c>
      <c r="K20" s="32" t="s">
        <v>186</v>
      </c>
      <c r="L20" s="32" t="s">
        <v>187</v>
      </c>
      <c r="M20" s="32" t="s">
        <v>203</v>
      </c>
      <c r="N20" s="30" t="s">
        <v>141</v>
      </c>
      <c r="O20" s="30" t="s">
        <v>142</v>
      </c>
      <c r="P20" s="30" t="s">
        <v>127</v>
      </c>
      <c r="Q20" s="30">
        <v>8082</v>
      </c>
      <c r="R20" s="32"/>
      <c r="S20" s="32" t="s">
        <v>171</v>
      </c>
      <c r="T20" s="32">
        <v>500</v>
      </c>
      <c r="U20" s="28" t="s">
        <v>6</v>
      </c>
      <c r="V20" s="30" t="s">
        <v>14</v>
      </c>
      <c r="W20" s="30" t="s">
        <v>27</v>
      </c>
      <c r="X20" s="32">
        <v>49</v>
      </c>
      <c r="Y20" s="32">
        <v>49</v>
      </c>
      <c r="Z20" s="32"/>
      <c r="AA20" s="36" t="s">
        <v>204</v>
      </c>
      <c r="AB20" s="46" t="str">
        <f>M20</f>
        <v>水面养殖池基地周边配套基础设施建设（包括道路拓宽500m*1.5m*18mm，素土路200m，改建新建排水沟500m，挡土墙100m，水沟盖板，检查井等）</v>
      </c>
      <c r="AC20" s="49">
        <v>12</v>
      </c>
      <c r="AD20" s="49">
        <v>41</v>
      </c>
      <c r="AE20" s="50" t="s">
        <v>131</v>
      </c>
      <c r="AF20" s="30" t="s">
        <v>132</v>
      </c>
      <c r="AG20" s="30" t="s">
        <v>190</v>
      </c>
      <c r="AH20" s="30" t="s">
        <v>190</v>
      </c>
      <c r="AI20" s="30"/>
    </row>
    <row r="21" s="13" customFormat="1" ht="156.6" spans="1:35">
      <c r="A21" s="28">
        <v>16</v>
      </c>
      <c r="B21" s="28" t="s">
        <v>115</v>
      </c>
      <c r="C21" s="28" t="s">
        <v>135</v>
      </c>
      <c r="D21" s="29">
        <v>44893</v>
      </c>
      <c r="E21" s="28" t="s">
        <v>117</v>
      </c>
      <c r="F21" s="30" t="s">
        <v>205</v>
      </c>
      <c r="G21" s="30" t="s">
        <v>119</v>
      </c>
      <c r="H21" s="30" t="s">
        <v>137</v>
      </c>
      <c r="I21" s="30" t="s">
        <v>121</v>
      </c>
      <c r="J21" s="30" t="s">
        <v>70</v>
      </c>
      <c r="K21" s="30" t="s">
        <v>206</v>
      </c>
      <c r="L21" s="30"/>
      <c r="M21" s="30" t="s">
        <v>207</v>
      </c>
      <c r="N21" s="30" t="s">
        <v>141</v>
      </c>
      <c r="O21" s="30" t="s">
        <v>142</v>
      </c>
      <c r="P21" s="30" t="s">
        <v>127</v>
      </c>
      <c r="Q21" s="30">
        <v>8082</v>
      </c>
      <c r="R21" s="30" t="s">
        <v>128</v>
      </c>
      <c r="S21" s="30" t="s">
        <v>129</v>
      </c>
      <c r="T21" s="30">
        <v>5000</v>
      </c>
      <c r="U21" s="30" t="s">
        <v>6</v>
      </c>
      <c r="V21" s="30" t="s">
        <v>14</v>
      </c>
      <c r="W21" s="30" t="s">
        <v>26</v>
      </c>
      <c r="X21" s="30">
        <v>307</v>
      </c>
      <c r="Y21" s="30">
        <v>307</v>
      </c>
      <c r="Z21" s="30"/>
      <c r="AA21" s="36" t="s">
        <v>208</v>
      </c>
      <c r="AB21" s="46" t="str">
        <f>M21</f>
        <v>建设养牛基地5000平方米，养牛基地顶部搭建分布式光伏发电站350kw，养牛基地基础设施建设及配套设施建设、用电设施建设等。（大坑村投资入股66万元资金；岗脑村投资入股51万元资金；上营村投资入股37万元资金；长江村投资入股5万元资金；司背村投资入股50万；中桂村投资入股10万元资金；桥塘村投资入股28万元；半岗村、新圩村每村投资入股30万元）</v>
      </c>
      <c r="AC21" s="49">
        <v>12</v>
      </c>
      <c r="AD21" s="49">
        <v>39</v>
      </c>
      <c r="AE21" s="50" t="s">
        <v>131</v>
      </c>
      <c r="AF21" s="30" t="s">
        <v>132</v>
      </c>
      <c r="AG21" s="30" t="s">
        <v>209</v>
      </c>
      <c r="AH21" s="30" t="s">
        <v>209</v>
      </c>
      <c r="AI21" s="30"/>
    </row>
    <row r="22" s="13" customFormat="1" ht="52.2" spans="1:35">
      <c r="A22" s="28">
        <v>17</v>
      </c>
      <c r="B22" s="28" t="s">
        <v>115</v>
      </c>
      <c r="C22" s="30" t="s">
        <v>165</v>
      </c>
      <c r="D22" s="33">
        <v>44991</v>
      </c>
      <c r="E22" s="28" t="s">
        <v>117</v>
      </c>
      <c r="F22" s="30" t="s">
        <v>210</v>
      </c>
      <c r="G22" s="30" t="s">
        <v>119</v>
      </c>
      <c r="H22" s="30" t="s">
        <v>137</v>
      </c>
      <c r="I22" s="30" t="s">
        <v>121</v>
      </c>
      <c r="J22" s="30" t="s">
        <v>60</v>
      </c>
      <c r="K22" s="30" t="s">
        <v>211</v>
      </c>
      <c r="L22" s="30" t="s">
        <v>139</v>
      </c>
      <c r="M22" s="30" t="s">
        <v>212</v>
      </c>
      <c r="N22" s="30" t="s">
        <v>169</v>
      </c>
      <c r="O22" s="30" t="s">
        <v>170</v>
      </c>
      <c r="P22" s="30" t="s">
        <v>127</v>
      </c>
      <c r="Q22" s="30">
        <v>3312</v>
      </c>
      <c r="R22" s="30" t="s">
        <v>128</v>
      </c>
      <c r="S22" s="30" t="s">
        <v>171</v>
      </c>
      <c r="T22" s="30">
        <v>500</v>
      </c>
      <c r="U22" s="30" t="s">
        <v>9</v>
      </c>
      <c r="V22" s="30" t="s">
        <v>22</v>
      </c>
      <c r="W22" s="30" t="s">
        <v>48</v>
      </c>
      <c r="X22" s="30">
        <v>45</v>
      </c>
      <c r="Y22" s="30">
        <v>45</v>
      </c>
      <c r="Z22" s="30"/>
      <c r="AA22" s="36" t="s">
        <v>213</v>
      </c>
      <c r="AB22" s="46" t="s">
        <v>212</v>
      </c>
      <c r="AC22" s="49">
        <v>20</v>
      </c>
      <c r="AD22" s="49">
        <v>75</v>
      </c>
      <c r="AE22" s="50" t="s">
        <v>131</v>
      </c>
      <c r="AF22" s="30" t="s">
        <v>132</v>
      </c>
      <c r="AG22" s="30" t="s">
        <v>214</v>
      </c>
      <c r="AH22" s="30" t="s">
        <v>214</v>
      </c>
      <c r="AI22" s="30"/>
    </row>
    <row r="23" s="13" customFormat="1" ht="52.2" spans="1:35">
      <c r="A23" s="28">
        <v>18</v>
      </c>
      <c r="B23" s="28" t="s">
        <v>115</v>
      </c>
      <c r="C23" s="30" t="s">
        <v>116</v>
      </c>
      <c r="D23" s="33">
        <v>44921</v>
      </c>
      <c r="E23" s="28" t="s">
        <v>117</v>
      </c>
      <c r="F23" s="30" t="s">
        <v>215</v>
      </c>
      <c r="G23" s="30" t="s">
        <v>119</v>
      </c>
      <c r="H23" s="30" t="s">
        <v>137</v>
      </c>
      <c r="I23" s="30" t="s">
        <v>121</v>
      </c>
      <c r="J23" s="30" t="s">
        <v>60</v>
      </c>
      <c r="K23" s="30" t="s">
        <v>216</v>
      </c>
      <c r="L23" s="30" t="s">
        <v>139</v>
      </c>
      <c r="M23" s="30" t="s">
        <v>217</v>
      </c>
      <c r="N23" s="30" t="s">
        <v>125</v>
      </c>
      <c r="O23" s="30" t="s">
        <v>126</v>
      </c>
      <c r="P23" s="30" t="s">
        <v>127</v>
      </c>
      <c r="Q23" s="30">
        <v>8880</v>
      </c>
      <c r="R23" s="30" t="s">
        <v>128</v>
      </c>
      <c r="S23" s="30" t="s">
        <v>171</v>
      </c>
      <c r="T23" s="30">
        <v>300</v>
      </c>
      <c r="U23" s="30" t="s">
        <v>9</v>
      </c>
      <c r="V23" s="30" t="s">
        <v>22</v>
      </c>
      <c r="W23" s="30" t="s">
        <v>48</v>
      </c>
      <c r="X23" s="30">
        <v>30</v>
      </c>
      <c r="Y23" s="30">
        <v>30</v>
      </c>
      <c r="Z23" s="30"/>
      <c r="AA23" s="36" t="s">
        <v>218</v>
      </c>
      <c r="AB23" s="46" t="s">
        <v>217</v>
      </c>
      <c r="AC23" s="49">
        <v>22</v>
      </c>
      <c r="AD23" s="49">
        <v>82</v>
      </c>
      <c r="AE23" s="50" t="s">
        <v>131</v>
      </c>
      <c r="AF23" s="30" t="s">
        <v>132</v>
      </c>
      <c r="AG23" s="30" t="s">
        <v>219</v>
      </c>
      <c r="AH23" s="30" t="s">
        <v>219</v>
      </c>
      <c r="AI23" s="30"/>
    </row>
    <row r="24" s="13" customFormat="1" ht="52.2" spans="1:35">
      <c r="A24" s="28">
        <v>19</v>
      </c>
      <c r="B24" s="28" t="s">
        <v>115</v>
      </c>
      <c r="C24" s="30" t="s">
        <v>116</v>
      </c>
      <c r="D24" s="33">
        <v>44921</v>
      </c>
      <c r="E24" s="28" t="s">
        <v>117</v>
      </c>
      <c r="F24" s="30" t="s">
        <v>220</v>
      </c>
      <c r="G24" s="30" t="s">
        <v>119</v>
      </c>
      <c r="H24" s="30" t="s">
        <v>137</v>
      </c>
      <c r="I24" s="30" t="s">
        <v>121</v>
      </c>
      <c r="J24" s="30" t="s">
        <v>60</v>
      </c>
      <c r="K24" s="30" t="s">
        <v>216</v>
      </c>
      <c r="L24" s="30" t="s">
        <v>139</v>
      </c>
      <c r="M24" s="30" t="s">
        <v>221</v>
      </c>
      <c r="N24" s="30" t="s">
        <v>125</v>
      </c>
      <c r="O24" s="30" t="s">
        <v>126</v>
      </c>
      <c r="P24" s="30" t="s">
        <v>127</v>
      </c>
      <c r="Q24" s="30">
        <v>8880</v>
      </c>
      <c r="R24" s="30" t="s">
        <v>128</v>
      </c>
      <c r="S24" s="30" t="s">
        <v>171</v>
      </c>
      <c r="T24" s="30">
        <v>1500</v>
      </c>
      <c r="U24" s="30" t="s">
        <v>9</v>
      </c>
      <c r="V24" s="30" t="s">
        <v>22</v>
      </c>
      <c r="W24" s="30" t="s">
        <v>48</v>
      </c>
      <c r="X24" s="30">
        <v>30</v>
      </c>
      <c r="Y24" s="30">
        <v>30</v>
      </c>
      <c r="Z24" s="30"/>
      <c r="AA24" s="36" t="s">
        <v>222</v>
      </c>
      <c r="AB24" s="46" t="s">
        <v>221</v>
      </c>
      <c r="AC24" s="49">
        <v>35</v>
      </c>
      <c r="AD24" s="49">
        <v>82</v>
      </c>
      <c r="AE24" s="50" t="s">
        <v>131</v>
      </c>
      <c r="AF24" s="30" t="s">
        <v>132</v>
      </c>
      <c r="AG24" s="30" t="s">
        <v>219</v>
      </c>
      <c r="AH24" s="30" t="s">
        <v>219</v>
      </c>
      <c r="AI24" s="30"/>
    </row>
    <row r="25" s="13" customFormat="1" ht="104.4" spans="1:35">
      <c r="A25" s="28">
        <v>20</v>
      </c>
      <c r="B25" s="28" t="s">
        <v>115</v>
      </c>
      <c r="C25" s="30" t="s">
        <v>135</v>
      </c>
      <c r="D25" s="33">
        <v>44893</v>
      </c>
      <c r="E25" s="28" t="s">
        <v>117</v>
      </c>
      <c r="F25" s="30" t="s">
        <v>223</v>
      </c>
      <c r="G25" s="30" t="s">
        <v>119</v>
      </c>
      <c r="H25" s="30" t="s">
        <v>224</v>
      </c>
      <c r="I25" s="30" t="s">
        <v>121</v>
      </c>
      <c r="J25" s="30" t="s">
        <v>60</v>
      </c>
      <c r="K25" s="30" t="s">
        <v>225</v>
      </c>
      <c r="L25" s="30" t="s">
        <v>139</v>
      </c>
      <c r="M25" s="30" t="s">
        <v>226</v>
      </c>
      <c r="N25" s="30" t="s">
        <v>141</v>
      </c>
      <c r="O25" s="30" t="s">
        <v>142</v>
      </c>
      <c r="P25" s="30" t="s">
        <v>127</v>
      </c>
      <c r="Q25" s="30">
        <v>8082</v>
      </c>
      <c r="R25" s="30" t="s">
        <v>128</v>
      </c>
      <c r="S25" s="30" t="s">
        <v>129</v>
      </c>
      <c r="T25" s="30">
        <v>3000</v>
      </c>
      <c r="U25" s="30" t="s">
        <v>6</v>
      </c>
      <c r="V25" s="30" t="s">
        <v>17</v>
      </c>
      <c r="W25" s="30" t="s">
        <v>38</v>
      </c>
      <c r="X25" s="30">
        <v>208</v>
      </c>
      <c r="Y25" s="30">
        <v>208</v>
      </c>
      <c r="Z25" s="30"/>
      <c r="AA25" s="36" t="s">
        <v>227</v>
      </c>
      <c r="AB25" s="46" t="s">
        <v>226</v>
      </c>
      <c r="AC25" s="49">
        <v>2856</v>
      </c>
      <c r="AD25" s="49">
        <v>12852</v>
      </c>
      <c r="AE25" s="50" t="s">
        <v>131</v>
      </c>
      <c r="AF25" s="30" t="s">
        <v>132</v>
      </c>
      <c r="AG25" s="30" t="s">
        <v>228</v>
      </c>
      <c r="AH25" s="30" t="s">
        <v>228</v>
      </c>
      <c r="AI25" s="30"/>
    </row>
    <row r="26" s="13" customFormat="1" ht="49" customHeight="1" spans="1:35">
      <c r="A26" s="28">
        <v>21</v>
      </c>
      <c r="B26" s="28" t="s">
        <v>115</v>
      </c>
      <c r="C26" s="28" t="s">
        <v>229</v>
      </c>
      <c r="D26" s="29">
        <v>44991</v>
      </c>
      <c r="E26" s="28" t="s">
        <v>117</v>
      </c>
      <c r="F26" s="30" t="s">
        <v>230</v>
      </c>
      <c r="G26" s="30" t="s">
        <v>119</v>
      </c>
      <c r="H26" s="30" t="s">
        <v>137</v>
      </c>
      <c r="I26" s="30" t="s">
        <v>121</v>
      </c>
      <c r="J26" s="30" t="s">
        <v>60</v>
      </c>
      <c r="K26" s="30" t="s">
        <v>225</v>
      </c>
      <c r="L26" s="30" t="s">
        <v>139</v>
      </c>
      <c r="M26" s="30" t="s">
        <v>231</v>
      </c>
      <c r="N26" s="30" t="s">
        <v>169</v>
      </c>
      <c r="O26" s="30" t="s">
        <v>170</v>
      </c>
      <c r="P26" s="30" t="s">
        <v>127</v>
      </c>
      <c r="Q26" s="30">
        <v>3312</v>
      </c>
      <c r="R26" s="30" t="s">
        <v>128</v>
      </c>
      <c r="S26" s="30" t="s">
        <v>181</v>
      </c>
      <c r="T26" s="30">
        <v>10</v>
      </c>
      <c r="U26" s="30" t="s">
        <v>6</v>
      </c>
      <c r="V26" s="30" t="s">
        <v>14</v>
      </c>
      <c r="W26" s="30" t="s">
        <v>28</v>
      </c>
      <c r="X26" s="30">
        <v>45</v>
      </c>
      <c r="Y26" s="30">
        <v>45</v>
      </c>
      <c r="Z26" s="30"/>
      <c r="AA26" s="36" t="s">
        <v>232</v>
      </c>
      <c r="AB26" s="46" t="str">
        <f>M26</f>
        <v>建设占地19亩垂钓产业发展基地，钓台10座，地面硬化200㎡，六角块护坡1800㎡。</v>
      </c>
      <c r="AC26" s="49">
        <v>20</v>
      </c>
      <c r="AD26" s="49">
        <v>68</v>
      </c>
      <c r="AE26" s="50" t="s">
        <v>131</v>
      </c>
      <c r="AF26" s="30" t="s">
        <v>132</v>
      </c>
      <c r="AG26" s="30" t="s">
        <v>233</v>
      </c>
      <c r="AH26" s="30" t="s">
        <v>233</v>
      </c>
      <c r="AI26" s="35"/>
    </row>
    <row r="27" s="14" customFormat="1" ht="52.2" spans="1:35">
      <c r="A27" s="28">
        <v>22</v>
      </c>
      <c r="B27" s="28" t="s">
        <v>115</v>
      </c>
      <c r="C27" s="28" t="s">
        <v>229</v>
      </c>
      <c r="D27" s="29">
        <v>44991</v>
      </c>
      <c r="E27" s="28" t="s">
        <v>117</v>
      </c>
      <c r="F27" s="30" t="s">
        <v>234</v>
      </c>
      <c r="G27" s="32" t="s">
        <v>119</v>
      </c>
      <c r="H27" s="32" t="s">
        <v>137</v>
      </c>
      <c r="I27" s="32" t="s">
        <v>121</v>
      </c>
      <c r="J27" s="32" t="s">
        <v>73</v>
      </c>
      <c r="K27" s="32" t="s">
        <v>235</v>
      </c>
      <c r="L27" s="32" t="s">
        <v>187</v>
      </c>
      <c r="M27" s="32" t="s">
        <v>236</v>
      </c>
      <c r="N27" s="30" t="s">
        <v>169</v>
      </c>
      <c r="O27" s="30" t="s">
        <v>170</v>
      </c>
      <c r="P27" s="30" t="s">
        <v>127</v>
      </c>
      <c r="Q27" s="30">
        <v>3312</v>
      </c>
      <c r="R27" s="30" t="s">
        <v>128</v>
      </c>
      <c r="S27" s="30" t="s">
        <v>129</v>
      </c>
      <c r="T27" s="30">
        <v>1000</v>
      </c>
      <c r="U27" s="30" t="s">
        <v>9</v>
      </c>
      <c r="V27" s="30" t="s">
        <v>22</v>
      </c>
      <c r="W27" s="30" t="s">
        <v>48</v>
      </c>
      <c r="X27" s="30">
        <v>40</v>
      </c>
      <c r="Y27" s="30">
        <v>40</v>
      </c>
      <c r="Z27" s="32"/>
      <c r="AA27" s="36" t="s">
        <v>237</v>
      </c>
      <c r="AB27" s="46" t="s">
        <v>236</v>
      </c>
      <c r="AC27" s="49">
        <v>90</v>
      </c>
      <c r="AD27" s="49">
        <v>450</v>
      </c>
      <c r="AE27" s="50" t="s">
        <v>131</v>
      </c>
      <c r="AF27" s="30" t="s">
        <v>132</v>
      </c>
      <c r="AG27" s="30" t="s">
        <v>238</v>
      </c>
      <c r="AH27" s="30" t="s">
        <v>238</v>
      </c>
      <c r="AI27" s="30"/>
    </row>
    <row r="28" s="13" customFormat="1" ht="99" customHeight="1" spans="1:35">
      <c r="A28" s="28">
        <v>23</v>
      </c>
      <c r="B28" s="28" t="s">
        <v>115</v>
      </c>
      <c r="C28" s="34" t="s">
        <v>135</v>
      </c>
      <c r="D28" s="33">
        <v>44893</v>
      </c>
      <c r="E28" s="28" t="s">
        <v>117</v>
      </c>
      <c r="F28" s="30" t="s">
        <v>118</v>
      </c>
      <c r="G28" s="30" t="s">
        <v>119</v>
      </c>
      <c r="H28" s="30" t="s">
        <v>137</v>
      </c>
      <c r="I28" s="30" t="s">
        <v>121</v>
      </c>
      <c r="J28" s="30" t="s">
        <v>57</v>
      </c>
      <c r="K28" s="30" t="s">
        <v>239</v>
      </c>
      <c r="L28" s="30" t="s">
        <v>139</v>
      </c>
      <c r="M28" s="30" t="s">
        <v>240</v>
      </c>
      <c r="N28" s="30" t="s">
        <v>141</v>
      </c>
      <c r="O28" s="30" t="s">
        <v>142</v>
      </c>
      <c r="P28" s="30" t="s">
        <v>127</v>
      </c>
      <c r="Q28" s="30">
        <v>8082</v>
      </c>
      <c r="R28" s="30" t="s">
        <v>128</v>
      </c>
      <c r="S28" s="30" t="s">
        <v>171</v>
      </c>
      <c r="T28" s="30">
        <v>1800</v>
      </c>
      <c r="U28" s="30" t="s">
        <v>9</v>
      </c>
      <c r="V28" s="30" t="s">
        <v>22</v>
      </c>
      <c r="W28" s="30" t="s">
        <v>48</v>
      </c>
      <c r="X28" s="30">
        <v>35</v>
      </c>
      <c r="Y28" s="30">
        <v>35</v>
      </c>
      <c r="Z28" s="30"/>
      <c r="AA28" s="36" t="s">
        <v>241</v>
      </c>
      <c r="AB28" s="46" t="str">
        <f>M28</f>
        <v>新建公共防护设施约1000米，沟渠硬化约500米，排水沟约800米，街檐硬化500㎡等</v>
      </c>
      <c r="AC28" s="49">
        <v>57</v>
      </c>
      <c r="AD28" s="49">
        <v>228</v>
      </c>
      <c r="AE28" s="50" t="s">
        <v>131</v>
      </c>
      <c r="AF28" s="30" t="s">
        <v>132</v>
      </c>
      <c r="AG28" s="30" t="str">
        <f>P28&amp;"民委员会"</f>
        <v>扶贫发展民委员会</v>
      </c>
      <c r="AH28" s="30" t="str">
        <f>P28&amp;"民委员会"</f>
        <v>扶贫发展民委员会</v>
      </c>
      <c r="AI28" s="30"/>
    </row>
    <row r="29" s="13" customFormat="1" ht="94" customHeight="1" spans="1:35">
      <c r="A29" s="28">
        <v>24</v>
      </c>
      <c r="B29" s="28" t="s">
        <v>115</v>
      </c>
      <c r="C29" s="34" t="s">
        <v>135</v>
      </c>
      <c r="D29" s="33">
        <v>44893</v>
      </c>
      <c r="E29" s="28" t="s">
        <v>117</v>
      </c>
      <c r="F29" s="30" t="s">
        <v>118</v>
      </c>
      <c r="G29" s="30" t="s">
        <v>119</v>
      </c>
      <c r="H29" s="30" t="s">
        <v>137</v>
      </c>
      <c r="I29" s="30" t="s">
        <v>121</v>
      </c>
      <c r="J29" s="30" t="s">
        <v>57</v>
      </c>
      <c r="K29" s="30" t="s">
        <v>239</v>
      </c>
      <c r="L29" s="30" t="s">
        <v>139</v>
      </c>
      <c r="M29" s="30" t="s">
        <v>242</v>
      </c>
      <c r="N29" s="30" t="s">
        <v>141</v>
      </c>
      <c r="O29" s="30" t="s">
        <v>142</v>
      </c>
      <c r="P29" s="30" t="s">
        <v>127</v>
      </c>
      <c r="Q29" s="30">
        <v>8082</v>
      </c>
      <c r="R29" s="30" t="s">
        <v>128</v>
      </c>
      <c r="S29" s="30" t="s">
        <v>143</v>
      </c>
      <c r="T29" s="30">
        <v>500</v>
      </c>
      <c r="U29" s="30" t="s">
        <v>9</v>
      </c>
      <c r="V29" s="30" t="s">
        <v>22</v>
      </c>
      <c r="W29" s="30" t="s">
        <v>48</v>
      </c>
      <c r="X29" s="30">
        <v>20</v>
      </c>
      <c r="Y29" s="30">
        <v>20</v>
      </c>
      <c r="Z29" s="30"/>
      <c r="AA29" s="36" t="s">
        <v>241</v>
      </c>
      <c r="AB29" s="46" t="str">
        <f>M29</f>
        <v>街檐硬化约600平方米、公共防护设施约800米、排水沟约300米、挡土墙约150立方等。</v>
      </c>
      <c r="AC29" s="49">
        <v>57</v>
      </c>
      <c r="AD29" s="49">
        <v>228</v>
      </c>
      <c r="AE29" s="50" t="s">
        <v>131</v>
      </c>
      <c r="AF29" s="30" t="s">
        <v>132</v>
      </c>
      <c r="AG29" s="30" t="s">
        <v>243</v>
      </c>
      <c r="AH29" s="30" t="s">
        <v>243</v>
      </c>
      <c r="AI29" s="30"/>
    </row>
    <row r="30" s="13" customFormat="1" ht="87" spans="1:35">
      <c r="A30" s="28">
        <v>25</v>
      </c>
      <c r="B30" s="28" t="s">
        <v>244</v>
      </c>
      <c r="C30" s="28" t="s">
        <v>116</v>
      </c>
      <c r="D30" s="29">
        <v>44921</v>
      </c>
      <c r="E30" s="28" t="s">
        <v>117</v>
      </c>
      <c r="F30" s="30" t="s">
        <v>245</v>
      </c>
      <c r="G30" s="30" t="s">
        <v>119</v>
      </c>
      <c r="H30" s="30" t="s">
        <v>137</v>
      </c>
      <c r="I30" s="30" t="s">
        <v>121</v>
      </c>
      <c r="J30" s="30" t="s">
        <v>52</v>
      </c>
      <c r="K30" s="30"/>
      <c r="L30" s="30"/>
      <c r="M30" s="30" t="s">
        <v>245</v>
      </c>
      <c r="N30" s="30" t="s">
        <v>125</v>
      </c>
      <c r="O30" s="30" t="s">
        <v>126</v>
      </c>
      <c r="P30" s="30" t="s">
        <v>127</v>
      </c>
      <c r="Q30" s="30">
        <v>8880</v>
      </c>
      <c r="R30" s="30" t="s">
        <v>128</v>
      </c>
      <c r="S30" s="30"/>
      <c r="T30" s="30"/>
      <c r="U30" s="30" t="s">
        <v>6</v>
      </c>
      <c r="V30" s="30" t="s">
        <v>14</v>
      </c>
      <c r="W30" s="30" t="s">
        <v>25</v>
      </c>
      <c r="X30" s="30">
        <v>1900</v>
      </c>
      <c r="Y30" s="30">
        <v>1900</v>
      </c>
      <c r="Z30" s="30"/>
      <c r="AA30" s="36" t="s">
        <v>246</v>
      </c>
      <c r="AB30" s="46" t="s">
        <v>245</v>
      </c>
      <c r="AC30" s="49">
        <v>1666</v>
      </c>
      <c r="AD30" s="49">
        <v>7499</v>
      </c>
      <c r="AE30" s="50" t="s">
        <v>131</v>
      </c>
      <c r="AF30" s="30" t="s">
        <v>132</v>
      </c>
      <c r="AG30" s="30" t="s">
        <v>247</v>
      </c>
      <c r="AH30" s="30" t="s">
        <v>247</v>
      </c>
      <c r="AI30" s="30"/>
    </row>
    <row r="31" s="13" customFormat="1" ht="69.6" spans="1:35">
      <c r="A31" s="28">
        <v>26</v>
      </c>
      <c r="B31" s="28" t="s">
        <v>248</v>
      </c>
      <c r="C31" s="28" t="s">
        <v>165</v>
      </c>
      <c r="D31" s="29">
        <v>44991</v>
      </c>
      <c r="E31" s="28" t="s">
        <v>117</v>
      </c>
      <c r="F31" s="30" t="s">
        <v>249</v>
      </c>
      <c r="G31" s="30" t="s">
        <v>119</v>
      </c>
      <c r="H31" s="30" t="s">
        <v>137</v>
      </c>
      <c r="I31" s="30" t="s">
        <v>121</v>
      </c>
      <c r="J31" s="30" t="s">
        <v>52</v>
      </c>
      <c r="K31" s="30"/>
      <c r="L31" s="30"/>
      <c r="M31" s="30" t="s">
        <v>249</v>
      </c>
      <c r="N31" s="30" t="s">
        <v>169</v>
      </c>
      <c r="O31" s="30" t="s">
        <v>170</v>
      </c>
      <c r="P31" s="30" t="s">
        <v>127</v>
      </c>
      <c r="Q31" s="30">
        <v>3312</v>
      </c>
      <c r="R31" s="30" t="s">
        <v>128</v>
      </c>
      <c r="S31" s="30" t="s">
        <v>250</v>
      </c>
      <c r="T31" s="30">
        <v>10000</v>
      </c>
      <c r="U31" s="30" t="s">
        <v>6</v>
      </c>
      <c r="V31" s="30" t="s">
        <v>14</v>
      </c>
      <c r="W31" s="30" t="s">
        <v>25</v>
      </c>
      <c r="X31" s="30">
        <v>600</v>
      </c>
      <c r="Y31" s="30">
        <v>600</v>
      </c>
      <c r="Z31" s="30"/>
      <c r="AA31" s="36" t="s">
        <v>251</v>
      </c>
      <c r="AB31" s="46" t="s">
        <v>249</v>
      </c>
      <c r="AC31" s="49">
        <v>10000</v>
      </c>
      <c r="AD31" s="49">
        <v>45000</v>
      </c>
      <c r="AE31" s="50" t="s">
        <v>131</v>
      </c>
      <c r="AF31" s="30" t="s">
        <v>132</v>
      </c>
      <c r="AG31" s="30" t="s">
        <v>247</v>
      </c>
      <c r="AH31" s="30" t="s">
        <v>247</v>
      </c>
      <c r="AI31" s="30"/>
    </row>
    <row r="32" s="13" customFormat="1" ht="42" customHeight="1" spans="1:35">
      <c r="A32" s="24" t="s">
        <v>51</v>
      </c>
      <c r="B32" s="24"/>
      <c r="C32" s="24"/>
      <c r="D32" s="26"/>
      <c r="E32" s="24"/>
      <c r="F32" s="28"/>
      <c r="G32" s="28"/>
      <c r="H32" s="28"/>
      <c r="I32" s="28"/>
      <c r="J32" s="28"/>
      <c r="K32" s="28"/>
      <c r="L32" s="28"/>
      <c r="M32" s="28"/>
      <c r="N32" s="28"/>
      <c r="O32" s="28"/>
      <c r="P32" s="28"/>
      <c r="Q32" s="28"/>
      <c r="R32" s="28"/>
      <c r="S32" s="28"/>
      <c r="T32" s="38"/>
      <c r="U32" s="28"/>
      <c r="V32" s="30"/>
      <c r="W32" s="30"/>
      <c r="X32" s="28">
        <f>SUBTOTAL(9,X33:X78)</f>
        <v>4093.8</v>
      </c>
      <c r="Y32" s="28">
        <f>SUBTOTAL(9,Y33:Y78)</f>
        <v>4093.8</v>
      </c>
      <c r="Z32" s="28">
        <f>SUM(Z33:Z43)</f>
        <v>0</v>
      </c>
      <c r="AA32" s="42"/>
      <c r="AB32" s="43"/>
      <c r="AC32" s="44"/>
      <c r="AD32" s="44"/>
      <c r="AE32" s="45"/>
      <c r="AF32" s="28"/>
      <c r="AG32" s="28"/>
      <c r="AH32" s="28"/>
      <c r="AI32" s="28"/>
    </row>
    <row r="33" s="13" customFormat="1" ht="69.6" spans="1:35">
      <c r="A33" s="28">
        <v>1</v>
      </c>
      <c r="B33" s="28" t="s">
        <v>252</v>
      </c>
      <c r="C33" s="28"/>
      <c r="D33" s="29"/>
      <c r="E33" s="28" t="s">
        <v>117</v>
      </c>
      <c r="F33" s="30" t="s">
        <v>253</v>
      </c>
      <c r="G33" s="30" t="s">
        <v>119</v>
      </c>
      <c r="H33" s="30" t="s">
        <v>254</v>
      </c>
      <c r="I33" s="32" t="s">
        <v>121</v>
      </c>
      <c r="J33" s="32" t="s">
        <v>56</v>
      </c>
      <c r="K33" s="32" t="s">
        <v>122</v>
      </c>
      <c r="L33" s="30" t="s">
        <v>123</v>
      </c>
      <c r="M33" s="36" t="s">
        <v>255</v>
      </c>
      <c r="N33" s="30" t="s">
        <v>125</v>
      </c>
      <c r="O33" s="30" t="s">
        <v>126</v>
      </c>
      <c r="P33" s="30" t="s">
        <v>127</v>
      </c>
      <c r="Q33" s="30">
        <v>8880</v>
      </c>
      <c r="R33" s="30" t="s">
        <v>128</v>
      </c>
      <c r="S33" s="32" t="s">
        <v>129</v>
      </c>
      <c r="T33" s="30">
        <v>600</v>
      </c>
      <c r="U33" s="30" t="s">
        <v>6</v>
      </c>
      <c r="V33" s="30" t="s">
        <v>14</v>
      </c>
      <c r="W33" s="30" t="s">
        <v>26</v>
      </c>
      <c r="X33" s="30">
        <v>30</v>
      </c>
      <c r="Y33" s="30">
        <v>30</v>
      </c>
      <c r="Z33" s="30"/>
      <c r="AA33" s="36" t="s">
        <v>256</v>
      </c>
      <c r="AB33" s="46" t="str">
        <f t="shared" ref="AB33:AB40" si="1">M33</f>
        <v>搭建钢架棚600 平方米，一期满足 1000 对种鸽养殖规模</v>
      </c>
      <c r="AC33" s="47">
        <v>46</v>
      </c>
      <c r="AD33" s="47">
        <v>164</v>
      </c>
      <c r="AE33" s="48" t="s">
        <v>131</v>
      </c>
      <c r="AF33" s="32" t="s">
        <v>132</v>
      </c>
      <c r="AG33" s="32" t="s">
        <v>133</v>
      </c>
      <c r="AH33" s="32" t="s">
        <v>134</v>
      </c>
      <c r="AI33" s="30"/>
    </row>
    <row r="34" s="13" customFormat="1" ht="52.2" spans="1:35">
      <c r="A34" s="28">
        <v>2</v>
      </c>
      <c r="B34" s="28" t="s">
        <v>252</v>
      </c>
      <c r="C34" s="28"/>
      <c r="D34" s="29"/>
      <c r="E34" s="28" t="s">
        <v>117</v>
      </c>
      <c r="F34" s="30" t="s">
        <v>257</v>
      </c>
      <c r="G34" s="30" t="s">
        <v>119</v>
      </c>
      <c r="H34" s="30" t="s">
        <v>254</v>
      </c>
      <c r="I34" s="32" t="s">
        <v>121</v>
      </c>
      <c r="J34" s="32" t="s">
        <v>63</v>
      </c>
      <c r="K34" s="32" t="s">
        <v>138</v>
      </c>
      <c r="L34" s="30" t="s">
        <v>139</v>
      </c>
      <c r="M34" s="36" t="s">
        <v>258</v>
      </c>
      <c r="N34" s="30" t="s">
        <v>141</v>
      </c>
      <c r="O34" s="30" t="s">
        <v>142</v>
      </c>
      <c r="P34" s="30" t="s">
        <v>127</v>
      </c>
      <c r="Q34" s="30">
        <v>8082</v>
      </c>
      <c r="R34" s="30" t="s">
        <v>128</v>
      </c>
      <c r="S34" s="32" t="s">
        <v>129</v>
      </c>
      <c r="T34" s="30">
        <v>960</v>
      </c>
      <c r="U34" s="30" t="s">
        <v>9</v>
      </c>
      <c r="V34" s="30" t="s">
        <v>22</v>
      </c>
      <c r="W34" s="30" t="s">
        <v>48</v>
      </c>
      <c r="X34" s="30">
        <v>16</v>
      </c>
      <c r="Y34" s="30">
        <v>16</v>
      </c>
      <c r="Z34" s="30"/>
      <c r="AA34" s="36" t="s">
        <v>259</v>
      </c>
      <c r="AB34" s="46" t="str">
        <f t="shared" si="1"/>
        <v>余坪硬化960平方米，新建排水排污沟160米，挡土墙50米。</v>
      </c>
      <c r="AC34" s="47">
        <v>65</v>
      </c>
      <c r="AD34" s="47">
        <v>338</v>
      </c>
      <c r="AE34" s="48" t="s">
        <v>131</v>
      </c>
      <c r="AF34" s="32" t="s">
        <v>132</v>
      </c>
      <c r="AG34" s="32" t="s">
        <v>145</v>
      </c>
      <c r="AH34" s="32" t="s">
        <v>145</v>
      </c>
      <c r="AI34" s="30"/>
    </row>
    <row r="35" s="13" customFormat="1" ht="69.6" spans="1:35">
      <c r="A35" s="28">
        <v>3</v>
      </c>
      <c r="B35" s="28" t="s">
        <v>252</v>
      </c>
      <c r="C35" s="28"/>
      <c r="D35" s="29"/>
      <c r="E35" s="28" t="s">
        <v>117</v>
      </c>
      <c r="F35" s="30" t="s">
        <v>260</v>
      </c>
      <c r="G35" s="30" t="s">
        <v>119</v>
      </c>
      <c r="H35" s="30" t="s">
        <v>254</v>
      </c>
      <c r="I35" s="32" t="s">
        <v>121</v>
      </c>
      <c r="J35" s="32" t="s">
        <v>63</v>
      </c>
      <c r="K35" s="32" t="s">
        <v>138</v>
      </c>
      <c r="L35" s="30" t="s">
        <v>139</v>
      </c>
      <c r="M35" s="36" t="s">
        <v>261</v>
      </c>
      <c r="N35" s="30" t="s">
        <v>141</v>
      </c>
      <c r="O35" s="30" t="s">
        <v>142</v>
      </c>
      <c r="P35" s="30" t="s">
        <v>127</v>
      </c>
      <c r="Q35" s="30">
        <v>8082</v>
      </c>
      <c r="R35" s="30" t="s">
        <v>128</v>
      </c>
      <c r="S35" s="32" t="s">
        <v>171</v>
      </c>
      <c r="T35" s="30">
        <v>969</v>
      </c>
      <c r="U35" s="30" t="s">
        <v>9</v>
      </c>
      <c r="V35" s="30" t="s">
        <v>21</v>
      </c>
      <c r="W35" s="30" t="s">
        <v>44</v>
      </c>
      <c r="X35" s="30">
        <v>27</v>
      </c>
      <c r="Y35" s="30">
        <v>27</v>
      </c>
      <c r="Z35" s="30"/>
      <c r="AA35" s="36" t="s">
        <v>262</v>
      </c>
      <c r="AB35" s="46" t="str">
        <f t="shared" si="1"/>
        <v>禾坪脑灌溉水渠建设330m*40cm*40cm，拦水陂1座；上屋子公路建设40m*3m*15cm，排水沟64m*30cm*30cm，围墙27m；沿潭背灌溉水渠建设:305m*60cm*60cm，270m*40cm*40cm等。</v>
      </c>
      <c r="AC35" s="47">
        <v>106</v>
      </c>
      <c r="AD35" s="47">
        <v>551</v>
      </c>
      <c r="AE35" s="48" t="s">
        <v>131</v>
      </c>
      <c r="AF35" s="32" t="s">
        <v>132</v>
      </c>
      <c r="AG35" s="32" t="s">
        <v>145</v>
      </c>
      <c r="AH35" s="32" t="s">
        <v>145</v>
      </c>
      <c r="AI35" s="30"/>
    </row>
    <row r="36" s="13" customFormat="1" ht="69.6" spans="1:35">
      <c r="A36" s="28">
        <v>4</v>
      </c>
      <c r="B36" s="28" t="s">
        <v>252</v>
      </c>
      <c r="C36" s="28"/>
      <c r="D36" s="29"/>
      <c r="E36" s="28" t="s">
        <v>117</v>
      </c>
      <c r="F36" s="30" t="s">
        <v>263</v>
      </c>
      <c r="G36" s="30" t="s">
        <v>119</v>
      </c>
      <c r="H36" s="30" t="s">
        <v>254</v>
      </c>
      <c r="I36" s="32" t="s">
        <v>121</v>
      </c>
      <c r="J36" s="32" t="s">
        <v>61</v>
      </c>
      <c r="K36" s="32" t="s">
        <v>264</v>
      </c>
      <c r="L36" s="30" t="s">
        <v>265</v>
      </c>
      <c r="M36" s="36" t="s">
        <v>266</v>
      </c>
      <c r="N36" s="30" t="s">
        <v>125</v>
      </c>
      <c r="O36" s="30" t="s">
        <v>126</v>
      </c>
      <c r="P36" s="30" t="s">
        <v>127</v>
      </c>
      <c r="Q36" s="30">
        <v>8880</v>
      </c>
      <c r="R36" s="30" t="s">
        <v>128</v>
      </c>
      <c r="S36" s="32" t="s">
        <v>267</v>
      </c>
      <c r="T36" s="30">
        <v>667</v>
      </c>
      <c r="U36" s="30" t="s">
        <v>6</v>
      </c>
      <c r="V36" s="30" t="s">
        <v>15</v>
      </c>
      <c r="W36" s="30" t="s">
        <v>34</v>
      </c>
      <c r="X36" s="30">
        <v>100</v>
      </c>
      <c r="Y36" s="30">
        <v>100</v>
      </c>
      <c r="Z36" s="30"/>
      <c r="AA36" s="36" t="s">
        <v>268</v>
      </c>
      <c r="AB36" s="46" t="str">
        <f t="shared" si="1"/>
        <v>采用“飞地抱团发展”模式，购置西江镇农业产业加工车间667平方米，每年收取稳定收益。</v>
      </c>
      <c r="AC36" s="47">
        <v>30</v>
      </c>
      <c r="AD36" s="47">
        <v>123</v>
      </c>
      <c r="AE36" s="48" t="s">
        <v>131</v>
      </c>
      <c r="AF36" s="32" t="s">
        <v>132</v>
      </c>
      <c r="AG36" s="32" t="s">
        <v>269</v>
      </c>
      <c r="AH36" s="32" t="s">
        <v>269</v>
      </c>
      <c r="AI36" s="30"/>
    </row>
    <row r="37" s="13" customFormat="1" ht="69.6" spans="1:35">
      <c r="A37" s="28">
        <v>5</v>
      </c>
      <c r="B37" s="28" t="s">
        <v>252</v>
      </c>
      <c r="C37" s="28"/>
      <c r="D37" s="29"/>
      <c r="E37" s="28" t="s">
        <v>117</v>
      </c>
      <c r="F37" s="30" t="s">
        <v>263</v>
      </c>
      <c r="G37" s="30" t="s">
        <v>119</v>
      </c>
      <c r="H37" s="30" t="s">
        <v>254</v>
      </c>
      <c r="I37" s="32" t="s">
        <v>121</v>
      </c>
      <c r="J37" s="32" t="s">
        <v>61</v>
      </c>
      <c r="K37" s="32" t="s">
        <v>270</v>
      </c>
      <c r="L37" s="30" t="s">
        <v>265</v>
      </c>
      <c r="M37" s="36" t="s">
        <v>271</v>
      </c>
      <c r="N37" s="30" t="s">
        <v>125</v>
      </c>
      <c r="O37" s="30" t="s">
        <v>126</v>
      </c>
      <c r="P37" s="30" t="s">
        <v>127</v>
      </c>
      <c r="Q37" s="30">
        <v>8880</v>
      </c>
      <c r="R37" s="30" t="s">
        <v>128</v>
      </c>
      <c r="S37" s="32" t="s">
        <v>267</v>
      </c>
      <c r="T37" s="30">
        <v>200</v>
      </c>
      <c r="U37" s="30" t="s">
        <v>6</v>
      </c>
      <c r="V37" s="30" t="s">
        <v>15</v>
      </c>
      <c r="W37" s="30" t="s">
        <v>34</v>
      </c>
      <c r="X37" s="30">
        <v>30</v>
      </c>
      <c r="Y37" s="30">
        <v>30</v>
      </c>
      <c r="Z37" s="30"/>
      <c r="AA37" s="36" t="s">
        <v>272</v>
      </c>
      <c r="AB37" s="46" t="str">
        <f t="shared" si="1"/>
        <v>采用“飞地抱团发展”模式，购置西江镇农业产业加工车间200平方米，每年收取稳定收益.</v>
      </c>
      <c r="AC37" s="47">
        <v>10</v>
      </c>
      <c r="AD37" s="47">
        <v>45</v>
      </c>
      <c r="AE37" s="48" t="s">
        <v>131</v>
      </c>
      <c r="AF37" s="32" t="s">
        <v>132</v>
      </c>
      <c r="AG37" s="32" t="s">
        <v>273</v>
      </c>
      <c r="AH37" s="32" t="s">
        <v>273</v>
      </c>
      <c r="AI37" s="30"/>
    </row>
    <row r="38" s="13" customFormat="1" ht="69.6" spans="1:35">
      <c r="A38" s="28">
        <v>6</v>
      </c>
      <c r="B38" s="28" t="s">
        <v>252</v>
      </c>
      <c r="C38" s="28"/>
      <c r="D38" s="29"/>
      <c r="E38" s="28" t="s">
        <v>117</v>
      </c>
      <c r="F38" s="30" t="s">
        <v>263</v>
      </c>
      <c r="G38" s="30" t="s">
        <v>119</v>
      </c>
      <c r="H38" s="30" t="s">
        <v>254</v>
      </c>
      <c r="I38" s="32" t="s">
        <v>121</v>
      </c>
      <c r="J38" s="32" t="s">
        <v>61</v>
      </c>
      <c r="K38" s="32" t="s">
        <v>274</v>
      </c>
      <c r="L38" s="30" t="s">
        <v>265</v>
      </c>
      <c r="M38" s="36" t="s">
        <v>271</v>
      </c>
      <c r="N38" s="30" t="s">
        <v>125</v>
      </c>
      <c r="O38" s="30" t="s">
        <v>126</v>
      </c>
      <c r="P38" s="30" t="s">
        <v>127</v>
      </c>
      <c r="Q38" s="30">
        <v>8880</v>
      </c>
      <c r="R38" s="30" t="s">
        <v>128</v>
      </c>
      <c r="S38" s="32" t="s">
        <v>267</v>
      </c>
      <c r="T38" s="30">
        <v>1067</v>
      </c>
      <c r="U38" s="30" t="s">
        <v>6</v>
      </c>
      <c r="V38" s="30" t="s">
        <v>15</v>
      </c>
      <c r="W38" s="30" t="s">
        <v>34</v>
      </c>
      <c r="X38" s="30">
        <v>30</v>
      </c>
      <c r="Y38" s="30">
        <v>30</v>
      </c>
      <c r="Z38" s="30"/>
      <c r="AA38" s="36" t="s">
        <v>272</v>
      </c>
      <c r="AB38" s="46" t="str">
        <f t="shared" si="1"/>
        <v>采用“飞地抱团发展”模式，购置西江镇农业产业加工车间200平方米，每年收取稳定收益.</v>
      </c>
      <c r="AC38" s="47">
        <v>10</v>
      </c>
      <c r="AD38" s="47">
        <v>45</v>
      </c>
      <c r="AE38" s="48" t="s">
        <v>131</v>
      </c>
      <c r="AF38" s="32" t="s">
        <v>132</v>
      </c>
      <c r="AG38" s="32" t="s">
        <v>275</v>
      </c>
      <c r="AH38" s="32" t="s">
        <v>275</v>
      </c>
      <c r="AI38" s="30"/>
    </row>
    <row r="39" s="13" customFormat="1" ht="52.2" spans="1:35">
      <c r="A39" s="28">
        <v>7</v>
      </c>
      <c r="B39" s="28" t="s">
        <v>252</v>
      </c>
      <c r="C39" s="28"/>
      <c r="D39" s="29"/>
      <c r="E39" s="28" t="s">
        <v>117</v>
      </c>
      <c r="F39" s="30" t="s">
        <v>276</v>
      </c>
      <c r="G39" s="30" t="s">
        <v>119</v>
      </c>
      <c r="H39" s="30" t="s">
        <v>254</v>
      </c>
      <c r="I39" s="32" t="s">
        <v>121</v>
      </c>
      <c r="J39" s="32" t="s">
        <v>59</v>
      </c>
      <c r="K39" s="32" t="s">
        <v>277</v>
      </c>
      <c r="L39" s="30" t="s">
        <v>139</v>
      </c>
      <c r="M39" s="36" t="s">
        <v>278</v>
      </c>
      <c r="N39" s="30" t="s">
        <v>125</v>
      </c>
      <c r="O39" s="30" t="s">
        <v>126</v>
      </c>
      <c r="P39" s="30" t="s">
        <v>127</v>
      </c>
      <c r="Q39" s="30">
        <v>8880</v>
      </c>
      <c r="R39" s="30" t="s">
        <v>128</v>
      </c>
      <c r="S39" s="32" t="s">
        <v>171</v>
      </c>
      <c r="T39" s="30">
        <v>270</v>
      </c>
      <c r="U39" s="30" t="s">
        <v>9</v>
      </c>
      <c r="V39" s="30" t="s">
        <v>22</v>
      </c>
      <c r="W39" s="30" t="s">
        <v>48</v>
      </c>
      <c r="X39" s="30">
        <v>48</v>
      </c>
      <c r="Y39" s="30">
        <v>48</v>
      </c>
      <c r="Z39" s="30"/>
      <c r="AA39" s="36" t="s">
        <v>159</v>
      </c>
      <c r="AB39" s="46" t="str">
        <f t="shared" si="1"/>
        <v>1、下水湾小组山脚下挡墙:长度240米，含基础高度2.1米，平均宽度2米;2、下水湾小组河堤挡墙:长度30米，含基础高度3.2米，平均宽度2米；</v>
      </c>
      <c r="AC39" s="47">
        <v>175</v>
      </c>
      <c r="AD39" s="47">
        <v>650</v>
      </c>
      <c r="AE39" s="48" t="s">
        <v>131</v>
      </c>
      <c r="AF39" s="32" t="s">
        <v>132</v>
      </c>
      <c r="AG39" s="32" t="s">
        <v>279</v>
      </c>
      <c r="AH39" s="32" t="s">
        <v>279</v>
      </c>
      <c r="AI39" s="30"/>
    </row>
    <row r="40" s="13" customFormat="1" ht="52.2" spans="1:35">
      <c r="A40" s="28">
        <v>8</v>
      </c>
      <c r="B40" s="28" t="s">
        <v>252</v>
      </c>
      <c r="C40" s="28"/>
      <c r="D40" s="29"/>
      <c r="E40" s="28" t="s">
        <v>117</v>
      </c>
      <c r="F40" s="30" t="s">
        <v>280</v>
      </c>
      <c r="G40" s="30" t="s">
        <v>156</v>
      </c>
      <c r="H40" s="30" t="s">
        <v>254</v>
      </c>
      <c r="I40" s="32" t="s">
        <v>121</v>
      </c>
      <c r="J40" s="32" t="s">
        <v>59</v>
      </c>
      <c r="K40" s="32" t="s">
        <v>277</v>
      </c>
      <c r="L40" s="30" t="s">
        <v>139</v>
      </c>
      <c r="M40" s="36" t="s">
        <v>281</v>
      </c>
      <c r="N40" s="30" t="s">
        <v>125</v>
      </c>
      <c r="O40" s="30" t="s">
        <v>126</v>
      </c>
      <c r="P40" s="30" t="s">
        <v>127</v>
      </c>
      <c r="Q40" s="30">
        <v>8880</v>
      </c>
      <c r="R40" s="30" t="s">
        <v>128</v>
      </c>
      <c r="S40" s="32" t="s">
        <v>181</v>
      </c>
      <c r="T40" s="30">
        <v>6</v>
      </c>
      <c r="U40" s="30" t="s">
        <v>9</v>
      </c>
      <c r="V40" s="30" t="s">
        <v>22</v>
      </c>
      <c r="W40" s="30" t="s">
        <v>48</v>
      </c>
      <c r="X40" s="30">
        <v>15</v>
      </c>
      <c r="Y40" s="30">
        <v>15</v>
      </c>
      <c r="Z40" s="30"/>
      <c r="AA40" s="36" t="s">
        <v>259</v>
      </c>
      <c r="AB40" s="46" t="str">
        <f t="shared" si="1"/>
        <v>排污排水管500米，化粪池3个，沉沙井8个等</v>
      </c>
      <c r="AC40" s="47">
        <v>175</v>
      </c>
      <c r="AD40" s="47">
        <v>650</v>
      </c>
      <c r="AE40" s="48" t="s">
        <v>131</v>
      </c>
      <c r="AF40" s="32" t="s">
        <v>132</v>
      </c>
      <c r="AG40" s="32" t="s">
        <v>279</v>
      </c>
      <c r="AH40" s="32" t="s">
        <v>279</v>
      </c>
      <c r="AI40" s="30"/>
    </row>
    <row r="41" s="13" customFormat="1" ht="69.6" spans="1:35">
      <c r="A41" s="28">
        <v>9</v>
      </c>
      <c r="B41" s="28" t="s">
        <v>252</v>
      </c>
      <c r="C41" s="28"/>
      <c r="D41" s="35"/>
      <c r="E41" s="28" t="s">
        <v>117</v>
      </c>
      <c r="F41" s="30" t="s">
        <v>282</v>
      </c>
      <c r="G41" s="30" t="s">
        <v>119</v>
      </c>
      <c r="H41" s="30" t="s">
        <v>283</v>
      </c>
      <c r="I41" s="30" t="s">
        <v>121</v>
      </c>
      <c r="J41" s="30" t="s">
        <v>59</v>
      </c>
      <c r="K41" s="30" t="s">
        <v>277</v>
      </c>
      <c r="L41" s="30" t="s">
        <v>139</v>
      </c>
      <c r="M41" s="30" t="s">
        <v>284</v>
      </c>
      <c r="N41" s="30" t="s">
        <v>125</v>
      </c>
      <c r="O41" s="30" t="s">
        <v>126</v>
      </c>
      <c r="P41" s="30" t="s">
        <v>127</v>
      </c>
      <c r="Q41" s="30">
        <v>8880</v>
      </c>
      <c r="R41" s="30" t="s">
        <v>128</v>
      </c>
      <c r="S41" s="30" t="s">
        <v>129</v>
      </c>
      <c r="T41" s="30">
        <v>3500</v>
      </c>
      <c r="U41" s="30" t="s">
        <v>285</v>
      </c>
      <c r="V41" s="30" t="s">
        <v>286</v>
      </c>
      <c r="W41" s="30" t="s">
        <v>287</v>
      </c>
      <c r="X41" s="30">
        <v>40</v>
      </c>
      <c r="Y41" s="30">
        <v>40</v>
      </c>
      <c r="Z41" s="30"/>
      <c r="AA41" s="36" t="s">
        <v>288</v>
      </c>
      <c r="AB41" s="46" t="s">
        <v>284</v>
      </c>
      <c r="AC41" s="49">
        <v>175</v>
      </c>
      <c r="AD41" s="49">
        <v>650</v>
      </c>
      <c r="AE41" s="50" t="s">
        <v>131</v>
      </c>
      <c r="AF41" s="30" t="s">
        <v>132</v>
      </c>
      <c r="AG41" s="30" t="s">
        <v>279</v>
      </c>
      <c r="AH41" s="30" t="s">
        <v>279</v>
      </c>
      <c r="AI41" s="35"/>
    </row>
    <row r="42" s="13" customFormat="1" ht="87" spans="1:35">
      <c r="A42" s="28">
        <v>10</v>
      </c>
      <c r="B42" s="28" t="s">
        <v>252</v>
      </c>
      <c r="C42" s="28"/>
      <c r="D42" s="29"/>
      <c r="E42" s="28" t="s">
        <v>117</v>
      </c>
      <c r="F42" s="30" t="s">
        <v>289</v>
      </c>
      <c r="G42" s="30" t="s">
        <v>119</v>
      </c>
      <c r="H42" s="30" t="s">
        <v>254</v>
      </c>
      <c r="I42" s="32" t="s">
        <v>121</v>
      </c>
      <c r="J42" s="32" t="s">
        <v>64</v>
      </c>
      <c r="K42" s="32" t="s">
        <v>167</v>
      </c>
      <c r="L42" s="30" t="s">
        <v>139</v>
      </c>
      <c r="M42" s="36" t="s">
        <v>290</v>
      </c>
      <c r="N42" s="30" t="s">
        <v>169</v>
      </c>
      <c r="O42" s="30" t="s">
        <v>170</v>
      </c>
      <c r="P42" s="30" t="s">
        <v>127</v>
      </c>
      <c r="Q42" s="30">
        <v>3312</v>
      </c>
      <c r="R42" s="30" t="s">
        <v>128</v>
      </c>
      <c r="S42" s="32" t="s">
        <v>291</v>
      </c>
      <c r="T42" s="30">
        <v>6</v>
      </c>
      <c r="U42" s="30" t="s">
        <v>6</v>
      </c>
      <c r="V42" s="30" t="s">
        <v>17</v>
      </c>
      <c r="W42" s="30" t="s">
        <v>38</v>
      </c>
      <c r="X42" s="30">
        <v>100</v>
      </c>
      <c r="Y42" s="30">
        <v>100</v>
      </c>
      <c r="Z42" s="30"/>
      <c r="AA42" s="36" t="s">
        <v>292</v>
      </c>
      <c r="AB42" s="46" t="str">
        <f t="shared" ref="AB42:AB48" si="2">M42</f>
        <v>购买羿农EN954-C(G4)无人驾驶轮式拖拉机1台，巨隆1GQN-230H旋耕机1台、大疆3WWDZ-40B农业无人飞机1台、大疆T50撒播器1台、洋马2ZGQ-60D(G4)无人驾驶高速插秧机1台、洋马4LZ-6.0A(G4)无人驾驶收割机1台等农机及配件</v>
      </c>
      <c r="AC42" s="47">
        <v>60</v>
      </c>
      <c r="AD42" s="47">
        <v>242</v>
      </c>
      <c r="AE42" s="48" t="s">
        <v>131</v>
      </c>
      <c r="AF42" s="32" t="s">
        <v>132</v>
      </c>
      <c r="AG42" s="32" t="s">
        <v>173</v>
      </c>
      <c r="AH42" s="32" t="s">
        <v>173</v>
      </c>
      <c r="AI42" s="30"/>
    </row>
    <row r="43" s="13" customFormat="1" ht="104.4" spans="1:35">
      <c r="A43" s="28">
        <v>11</v>
      </c>
      <c r="B43" s="28" t="s">
        <v>252</v>
      </c>
      <c r="C43" s="28"/>
      <c r="D43" s="29"/>
      <c r="E43" s="28" t="s">
        <v>117</v>
      </c>
      <c r="F43" s="30" t="s">
        <v>293</v>
      </c>
      <c r="G43" s="30" t="s">
        <v>119</v>
      </c>
      <c r="H43" s="30" t="s">
        <v>254</v>
      </c>
      <c r="I43" s="30" t="s">
        <v>121</v>
      </c>
      <c r="J43" s="30" t="s">
        <v>64</v>
      </c>
      <c r="K43" s="30" t="s">
        <v>167</v>
      </c>
      <c r="L43" s="30" t="s">
        <v>139</v>
      </c>
      <c r="M43" s="30" t="s">
        <v>294</v>
      </c>
      <c r="N43" s="30" t="s">
        <v>169</v>
      </c>
      <c r="O43" s="30" t="s">
        <v>170</v>
      </c>
      <c r="P43" s="30" t="s">
        <v>127</v>
      </c>
      <c r="Q43" s="30">
        <v>3312</v>
      </c>
      <c r="R43" s="30" t="s">
        <v>128</v>
      </c>
      <c r="S43" s="30" t="s">
        <v>176</v>
      </c>
      <c r="T43" s="30">
        <v>500</v>
      </c>
      <c r="U43" s="30" t="s">
        <v>6</v>
      </c>
      <c r="V43" s="30" t="s">
        <v>14</v>
      </c>
      <c r="W43" s="30" t="s">
        <v>25</v>
      </c>
      <c r="X43" s="30">
        <v>140</v>
      </c>
      <c r="Y43" s="30">
        <v>140</v>
      </c>
      <c r="Z43" s="30"/>
      <c r="AA43" s="36" t="s">
        <v>177</v>
      </c>
      <c r="AB43" s="46" t="str">
        <f t="shared" si="2"/>
        <v>在石塅小组富硒（水稻）示范基地内；新建跨河农机拱涵1座，长9米，内垮8米，桥面宽4.5米；新建农机仓库200平方米；水坝改造1座，主要包括蓄洪口、闸门、防洪墙改造等；新建防洪护坡堡坎约60米等基础设施</v>
      </c>
      <c r="AC43" s="49">
        <v>230</v>
      </c>
      <c r="AD43" s="49">
        <v>960</v>
      </c>
      <c r="AE43" s="50" t="s">
        <v>131</v>
      </c>
      <c r="AF43" s="30" t="s">
        <v>132</v>
      </c>
      <c r="AG43" s="30" t="s">
        <v>173</v>
      </c>
      <c r="AH43" s="30" t="s">
        <v>173</v>
      </c>
      <c r="AI43" s="30"/>
    </row>
    <row r="44" s="13" customFormat="1" ht="69.6" spans="1:35">
      <c r="A44" s="28">
        <v>12</v>
      </c>
      <c r="B44" s="28" t="s">
        <v>252</v>
      </c>
      <c r="C44" s="28"/>
      <c r="D44" s="29"/>
      <c r="E44" s="28" t="s">
        <v>117</v>
      </c>
      <c r="F44" s="30" t="s">
        <v>295</v>
      </c>
      <c r="G44" s="30" t="s">
        <v>119</v>
      </c>
      <c r="H44" s="30" t="s">
        <v>254</v>
      </c>
      <c r="I44" s="30" t="s">
        <v>121</v>
      </c>
      <c r="J44" s="30" t="s">
        <v>54</v>
      </c>
      <c r="K44" s="30" t="s">
        <v>179</v>
      </c>
      <c r="L44" s="30" t="s">
        <v>123</v>
      </c>
      <c r="M44" s="30" t="s">
        <v>296</v>
      </c>
      <c r="N44" s="30" t="s">
        <v>125</v>
      </c>
      <c r="O44" s="30" t="s">
        <v>126</v>
      </c>
      <c r="P44" s="30" t="s">
        <v>127</v>
      </c>
      <c r="Q44" s="30">
        <v>8880</v>
      </c>
      <c r="R44" s="30" t="s">
        <v>128</v>
      </c>
      <c r="S44" s="30" t="s">
        <v>297</v>
      </c>
      <c r="T44" s="30">
        <v>1</v>
      </c>
      <c r="U44" s="30" t="s">
        <v>6</v>
      </c>
      <c r="V44" s="30" t="s">
        <v>15</v>
      </c>
      <c r="W44" s="30" t="s">
        <v>31</v>
      </c>
      <c r="X44" s="30">
        <v>30</v>
      </c>
      <c r="Y44" s="30">
        <v>30</v>
      </c>
      <c r="Z44" s="30"/>
      <c r="AA44" s="36" t="s">
        <v>298</v>
      </c>
      <c r="AB44" s="46" t="str">
        <f t="shared" si="2"/>
        <v>购置谷物烘干机1套，日烘干能力达到30吨</v>
      </c>
      <c r="AC44" s="49">
        <v>100</v>
      </c>
      <c r="AD44" s="49">
        <v>420</v>
      </c>
      <c r="AE44" s="50" t="s">
        <v>131</v>
      </c>
      <c r="AF44" s="30" t="s">
        <v>132</v>
      </c>
      <c r="AG44" s="30" t="s">
        <v>184</v>
      </c>
      <c r="AH44" s="30" t="s">
        <v>184</v>
      </c>
      <c r="AI44" s="30"/>
    </row>
    <row r="45" s="13" customFormat="1" ht="87" spans="1:35">
      <c r="A45" s="28">
        <v>13</v>
      </c>
      <c r="B45" s="28" t="s">
        <v>252</v>
      </c>
      <c r="C45" s="28"/>
      <c r="D45" s="29"/>
      <c r="E45" s="28" t="s">
        <v>117</v>
      </c>
      <c r="F45" s="30" t="s">
        <v>197</v>
      </c>
      <c r="G45" s="30" t="s">
        <v>156</v>
      </c>
      <c r="H45" s="30" t="s">
        <v>137</v>
      </c>
      <c r="I45" s="30" t="s">
        <v>121</v>
      </c>
      <c r="J45" s="30" t="s">
        <v>70</v>
      </c>
      <c r="K45" s="30" t="s">
        <v>299</v>
      </c>
      <c r="L45" s="30"/>
      <c r="M45" s="30" t="s">
        <v>199</v>
      </c>
      <c r="N45" s="30" t="s">
        <v>125</v>
      </c>
      <c r="O45" s="30" t="s">
        <v>126</v>
      </c>
      <c r="P45" s="30" t="s">
        <v>127</v>
      </c>
      <c r="Q45" s="30">
        <v>8880</v>
      </c>
      <c r="R45" s="30" t="s">
        <v>128</v>
      </c>
      <c r="S45" s="30" t="s">
        <v>181</v>
      </c>
      <c r="T45" s="30">
        <v>50</v>
      </c>
      <c r="U45" s="30" t="s">
        <v>6</v>
      </c>
      <c r="V45" s="30" t="s">
        <v>15</v>
      </c>
      <c r="W45" s="30" t="s">
        <v>31</v>
      </c>
      <c r="X45" s="30">
        <v>49.8</v>
      </c>
      <c r="Y45" s="30">
        <v>49.8</v>
      </c>
      <c r="Z45" s="30"/>
      <c r="AA45" s="36" t="s">
        <v>200</v>
      </c>
      <c r="AB45" s="46" t="s">
        <v>199</v>
      </c>
      <c r="AC45" s="49">
        <v>61</v>
      </c>
      <c r="AD45" s="49">
        <v>320</v>
      </c>
      <c r="AE45" s="50" t="s">
        <v>131</v>
      </c>
      <c r="AF45" s="30" t="s">
        <v>132</v>
      </c>
      <c r="AG45" s="30" t="s">
        <v>201</v>
      </c>
      <c r="AH45" s="30" t="s">
        <v>201</v>
      </c>
      <c r="AI45" s="30"/>
    </row>
    <row r="46" customFormat="1" ht="152" customHeight="1" spans="1:35">
      <c r="A46" s="28">
        <v>14</v>
      </c>
      <c r="B46" s="28" t="s">
        <v>252</v>
      </c>
      <c r="C46" s="28"/>
      <c r="D46" s="29"/>
      <c r="E46" s="28" t="s">
        <v>117</v>
      </c>
      <c r="F46" s="30" t="s">
        <v>300</v>
      </c>
      <c r="G46" s="30" t="s">
        <v>119</v>
      </c>
      <c r="H46" s="30" t="s">
        <v>301</v>
      </c>
      <c r="I46" s="30" t="s">
        <v>121</v>
      </c>
      <c r="J46" s="30" t="s">
        <v>70</v>
      </c>
      <c r="K46" s="30" t="s">
        <v>302</v>
      </c>
      <c r="L46" s="30" t="e">
        <v>#N/A</v>
      </c>
      <c r="M46" s="30" t="s">
        <v>303</v>
      </c>
      <c r="N46" s="30" t="s">
        <v>304</v>
      </c>
      <c r="O46" s="30" t="s">
        <v>305</v>
      </c>
      <c r="P46" s="30" t="s">
        <v>127</v>
      </c>
      <c r="Q46" s="39" t="s">
        <v>306</v>
      </c>
      <c r="R46" s="30" t="s">
        <v>128</v>
      </c>
      <c r="S46" s="30" t="s">
        <v>129</v>
      </c>
      <c r="T46" s="30">
        <v>5000</v>
      </c>
      <c r="U46" s="30" t="s">
        <v>6</v>
      </c>
      <c r="V46" s="30" t="s">
        <v>14</v>
      </c>
      <c r="W46" s="30" t="s">
        <v>26</v>
      </c>
      <c r="X46" s="30">
        <v>387</v>
      </c>
      <c r="Y46" s="30">
        <v>387</v>
      </c>
      <c r="Z46" s="30"/>
      <c r="AA46" s="36" t="s">
        <v>307</v>
      </c>
      <c r="AB46" s="30" t="s">
        <v>303</v>
      </c>
      <c r="AC46" s="49">
        <v>12</v>
      </c>
      <c r="AD46" s="49">
        <v>39</v>
      </c>
      <c r="AE46" s="50" t="s">
        <v>131</v>
      </c>
      <c r="AF46" s="30" t="s">
        <v>132</v>
      </c>
      <c r="AG46" s="30" t="s">
        <v>209</v>
      </c>
      <c r="AH46" s="30" t="s">
        <v>308</v>
      </c>
      <c r="AI46" s="30"/>
    </row>
    <row r="47" customFormat="1" ht="69.6" spans="1:35">
      <c r="A47" s="28">
        <v>15</v>
      </c>
      <c r="B47" s="28" t="s">
        <v>252</v>
      </c>
      <c r="C47" s="28"/>
      <c r="D47" s="29"/>
      <c r="E47" s="28" t="s">
        <v>117</v>
      </c>
      <c r="F47" s="32" t="s">
        <v>309</v>
      </c>
      <c r="G47" s="32" t="s">
        <v>119</v>
      </c>
      <c r="H47" s="32" t="s">
        <v>301</v>
      </c>
      <c r="I47" s="32" t="s">
        <v>121</v>
      </c>
      <c r="J47" s="32" t="s">
        <v>70</v>
      </c>
      <c r="K47" s="32" t="s">
        <v>310</v>
      </c>
      <c r="L47" s="30" t="e">
        <v>#N/A</v>
      </c>
      <c r="M47" s="32" t="s">
        <v>311</v>
      </c>
      <c r="N47" s="30" t="s">
        <v>125</v>
      </c>
      <c r="O47" s="37" t="s">
        <v>126</v>
      </c>
      <c r="P47" s="32" t="s">
        <v>127</v>
      </c>
      <c r="Q47" s="32">
        <v>8880</v>
      </c>
      <c r="R47" s="32" t="s">
        <v>128</v>
      </c>
      <c r="S47" s="32" t="s">
        <v>267</v>
      </c>
      <c r="T47" s="32">
        <v>2600</v>
      </c>
      <c r="U47" s="30" t="s">
        <v>6</v>
      </c>
      <c r="V47" s="30" t="s">
        <v>14</v>
      </c>
      <c r="W47" s="34" t="s">
        <v>29</v>
      </c>
      <c r="X47" s="30">
        <v>98</v>
      </c>
      <c r="Y47" s="30">
        <v>98</v>
      </c>
      <c r="Z47" s="52"/>
      <c r="AA47" s="32" t="s">
        <v>312</v>
      </c>
      <c r="AB47" s="32" t="s">
        <v>311</v>
      </c>
      <c r="AC47" s="47">
        <v>12</v>
      </c>
      <c r="AD47" s="47">
        <v>39</v>
      </c>
      <c r="AE47" s="53" t="s">
        <v>131</v>
      </c>
      <c r="AF47" s="32" t="s">
        <v>313</v>
      </c>
      <c r="AG47" s="32" t="s">
        <v>209</v>
      </c>
      <c r="AH47" s="32" t="s">
        <v>209</v>
      </c>
      <c r="AI47" s="30"/>
    </row>
    <row r="48" s="13" customFormat="1" ht="104.4" spans="1:35">
      <c r="A48" s="28">
        <v>16</v>
      </c>
      <c r="B48" s="28" t="s">
        <v>252</v>
      </c>
      <c r="C48" s="28"/>
      <c r="D48" s="35"/>
      <c r="E48" s="28" t="s">
        <v>117</v>
      </c>
      <c r="F48" s="30" t="s">
        <v>314</v>
      </c>
      <c r="G48" s="30" t="s">
        <v>119</v>
      </c>
      <c r="H48" s="30" t="s">
        <v>224</v>
      </c>
      <c r="I48" s="30" t="s">
        <v>121</v>
      </c>
      <c r="J48" s="30" t="s">
        <v>60</v>
      </c>
      <c r="K48" s="30" t="s">
        <v>225</v>
      </c>
      <c r="L48" s="30" t="s">
        <v>139</v>
      </c>
      <c r="M48" s="30" t="s">
        <v>315</v>
      </c>
      <c r="N48" s="30" t="s">
        <v>141</v>
      </c>
      <c r="O48" s="30" t="s">
        <v>142</v>
      </c>
      <c r="P48" s="30" t="s">
        <v>127</v>
      </c>
      <c r="Q48" s="30">
        <v>8082</v>
      </c>
      <c r="R48" s="30" t="s">
        <v>128</v>
      </c>
      <c r="S48" s="30" t="s">
        <v>297</v>
      </c>
      <c r="T48" s="30">
        <v>8</v>
      </c>
      <c r="U48" s="30" t="s">
        <v>6</v>
      </c>
      <c r="V48" s="30" t="s">
        <v>17</v>
      </c>
      <c r="W48" s="30" t="s">
        <v>38</v>
      </c>
      <c r="X48" s="30">
        <v>46</v>
      </c>
      <c r="Y48" s="30">
        <v>46</v>
      </c>
      <c r="Z48" s="30"/>
      <c r="AA48" s="36" t="s">
        <v>227</v>
      </c>
      <c r="AB48" s="30" t="str">
        <f>M48</f>
        <v>新建农事服务中心农机设备8套、秧盘采购50000片</v>
      </c>
      <c r="AC48" s="49">
        <v>986</v>
      </c>
      <c r="AD48" s="49">
        <v>4437</v>
      </c>
      <c r="AE48" s="54" t="s">
        <v>131</v>
      </c>
      <c r="AF48" s="30" t="s">
        <v>132</v>
      </c>
      <c r="AG48" s="30" t="s">
        <v>228</v>
      </c>
      <c r="AH48" s="30" t="s">
        <v>228</v>
      </c>
      <c r="AI48" s="30"/>
    </row>
    <row r="49" s="13" customFormat="1" ht="104.4" spans="1:35">
      <c r="A49" s="28">
        <v>17</v>
      </c>
      <c r="B49" s="28" t="s">
        <v>252</v>
      </c>
      <c r="C49" s="28"/>
      <c r="D49" s="35"/>
      <c r="E49" s="28" t="s">
        <v>117</v>
      </c>
      <c r="F49" s="30" t="s">
        <v>223</v>
      </c>
      <c r="G49" s="30" t="s">
        <v>119</v>
      </c>
      <c r="H49" s="30" t="s">
        <v>224</v>
      </c>
      <c r="I49" s="30" t="s">
        <v>121</v>
      </c>
      <c r="J49" s="30" t="s">
        <v>60</v>
      </c>
      <c r="K49" s="30" t="s">
        <v>225</v>
      </c>
      <c r="L49" s="30" t="s">
        <v>139</v>
      </c>
      <c r="M49" s="30" t="s">
        <v>226</v>
      </c>
      <c r="N49" s="30" t="s">
        <v>141</v>
      </c>
      <c r="O49" s="30" t="s">
        <v>142</v>
      </c>
      <c r="P49" s="30" t="s">
        <v>127</v>
      </c>
      <c r="Q49" s="30">
        <v>8082</v>
      </c>
      <c r="R49" s="30" t="s">
        <v>128</v>
      </c>
      <c r="S49" s="30" t="s">
        <v>129</v>
      </c>
      <c r="T49" s="30">
        <v>3000</v>
      </c>
      <c r="U49" s="30" t="s">
        <v>6</v>
      </c>
      <c r="V49" s="30" t="s">
        <v>17</v>
      </c>
      <c r="W49" s="30" t="s">
        <v>38</v>
      </c>
      <c r="X49" s="30">
        <f>208-X48</f>
        <v>162</v>
      </c>
      <c r="Y49" s="30">
        <f>208-Y48</f>
        <v>162</v>
      </c>
      <c r="Z49" s="30"/>
      <c r="AA49" s="36" t="s">
        <v>227</v>
      </c>
      <c r="AB49" s="54" t="s">
        <v>226</v>
      </c>
      <c r="AC49" s="49">
        <v>2856</v>
      </c>
      <c r="AD49" s="49">
        <v>12852</v>
      </c>
      <c r="AE49" s="54" t="s">
        <v>131</v>
      </c>
      <c r="AF49" s="30" t="s">
        <v>132</v>
      </c>
      <c r="AG49" s="30" t="s">
        <v>228</v>
      </c>
      <c r="AH49" s="30" t="s">
        <v>228</v>
      </c>
      <c r="AI49" s="30"/>
    </row>
    <row r="50" s="13" customFormat="1" ht="52.2" spans="1:35">
      <c r="A50" s="28">
        <v>18</v>
      </c>
      <c r="B50" s="28" t="s">
        <v>252</v>
      </c>
      <c r="C50" s="28"/>
      <c r="D50" s="35"/>
      <c r="E50" s="28" t="s">
        <v>117</v>
      </c>
      <c r="F50" s="30" t="s">
        <v>210</v>
      </c>
      <c r="G50" s="30" t="s">
        <v>119</v>
      </c>
      <c r="H50" s="30" t="s">
        <v>137</v>
      </c>
      <c r="I50" s="30" t="s">
        <v>121</v>
      </c>
      <c r="J50" s="30" t="s">
        <v>60</v>
      </c>
      <c r="K50" s="30" t="s">
        <v>211</v>
      </c>
      <c r="L50" s="30" t="s">
        <v>139</v>
      </c>
      <c r="M50" s="30" t="s">
        <v>316</v>
      </c>
      <c r="N50" s="30" t="s">
        <v>169</v>
      </c>
      <c r="O50" s="30" t="s">
        <v>317</v>
      </c>
      <c r="P50" s="30" t="s">
        <v>127</v>
      </c>
      <c r="Q50" s="30">
        <v>3312</v>
      </c>
      <c r="R50" s="30" t="s">
        <v>128</v>
      </c>
      <c r="S50" s="30" t="s">
        <v>171</v>
      </c>
      <c r="T50" s="30">
        <v>500</v>
      </c>
      <c r="U50" s="30" t="s">
        <v>9</v>
      </c>
      <c r="V50" s="30" t="s">
        <v>22</v>
      </c>
      <c r="W50" s="30" t="s">
        <v>48</v>
      </c>
      <c r="X50" s="30">
        <v>45</v>
      </c>
      <c r="Y50" s="30">
        <v>45</v>
      </c>
      <c r="Z50" s="30"/>
      <c r="AA50" s="36" t="s">
        <v>213</v>
      </c>
      <c r="AB50" s="55" t="s">
        <v>212</v>
      </c>
      <c r="AC50" s="49">
        <v>20</v>
      </c>
      <c r="AD50" s="49">
        <v>75</v>
      </c>
      <c r="AE50" s="54" t="s">
        <v>131</v>
      </c>
      <c r="AF50" s="30" t="s">
        <v>132</v>
      </c>
      <c r="AG50" s="30" t="s">
        <v>214</v>
      </c>
      <c r="AH50" s="30" t="s">
        <v>214</v>
      </c>
      <c r="AI50" s="30"/>
    </row>
    <row r="51" s="13" customFormat="1" ht="52.2" spans="1:35">
      <c r="A51" s="28">
        <v>19</v>
      </c>
      <c r="B51" s="28" t="s">
        <v>252</v>
      </c>
      <c r="C51" s="28"/>
      <c r="D51" s="35"/>
      <c r="E51" s="28" t="s">
        <v>117</v>
      </c>
      <c r="F51" s="30" t="s">
        <v>215</v>
      </c>
      <c r="G51" s="30" t="s">
        <v>119</v>
      </c>
      <c r="H51" s="30" t="s">
        <v>137</v>
      </c>
      <c r="I51" s="30" t="s">
        <v>121</v>
      </c>
      <c r="J51" s="30" t="s">
        <v>60</v>
      </c>
      <c r="K51" s="30" t="s">
        <v>216</v>
      </c>
      <c r="L51" s="30" t="s">
        <v>139</v>
      </c>
      <c r="M51" s="30" t="s">
        <v>318</v>
      </c>
      <c r="N51" s="30" t="s">
        <v>125</v>
      </c>
      <c r="O51" s="30" t="s">
        <v>126</v>
      </c>
      <c r="P51" s="30" t="s">
        <v>127</v>
      </c>
      <c r="Q51" s="30">
        <v>8880</v>
      </c>
      <c r="R51" s="30" t="s">
        <v>128</v>
      </c>
      <c r="S51" s="30" t="s">
        <v>171</v>
      </c>
      <c r="T51" s="30">
        <v>300</v>
      </c>
      <c r="U51" s="30" t="s">
        <v>9</v>
      </c>
      <c r="V51" s="30" t="s">
        <v>22</v>
      </c>
      <c r="W51" s="30" t="s">
        <v>48</v>
      </c>
      <c r="X51" s="30">
        <v>30</v>
      </c>
      <c r="Y51" s="30">
        <v>30</v>
      </c>
      <c r="Z51" s="30"/>
      <c r="AA51" s="36" t="s">
        <v>218</v>
      </c>
      <c r="AB51" s="55" t="s">
        <v>217</v>
      </c>
      <c r="AC51" s="49">
        <v>22</v>
      </c>
      <c r="AD51" s="49">
        <v>82</v>
      </c>
      <c r="AE51" s="54" t="s">
        <v>131</v>
      </c>
      <c r="AF51" s="30" t="s">
        <v>132</v>
      </c>
      <c r="AG51" s="30" t="s">
        <v>219</v>
      </c>
      <c r="AH51" s="30" t="s">
        <v>219</v>
      </c>
      <c r="AI51" s="30"/>
    </row>
    <row r="52" s="13" customFormat="1" ht="52.2" spans="1:35">
      <c r="A52" s="28">
        <v>20</v>
      </c>
      <c r="B52" s="28" t="s">
        <v>252</v>
      </c>
      <c r="C52" s="28"/>
      <c r="D52" s="35"/>
      <c r="E52" s="28" t="s">
        <v>117</v>
      </c>
      <c r="F52" s="30" t="s">
        <v>220</v>
      </c>
      <c r="G52" s="30" t="s">
        <v>119</v>
      </c>
      <c r="H52" s="30" t="s">
        <v>137</v>
      </c>
      <c r="I52" s="30" t="s">
        <v>121</v>
      </c>
      <c r="J52" s="30" t="s">
        <v>60</v>
      </c>
      <c r="K52" s="30" t="s">
        <v>216</v>
      </c>
      <c r="L52" s="30" t="s">
        <v>139</v>
      </c>
      <c r="M52" s="30" t="s">
        <v>319</v>
      </c>
      <c r="N52" s="30" t="s">
        <v>125</v>
      </c>
      <c r="O52" s="30" t="s">
        <v>126</v>
      </c>
      <c r="P52" s="30" t="s">
        <v>127</v>
      </c>
      <c r="Q52" s="30">
        <v>8880</v>
      </c>
      <c r="R52" s="30" t="s">
        <v>128</v>
      </c>
      <c r="S52" s="30" t="s">
        <v>171</v>
      </c>
      <c r="T52" s="30">
        <v>1500</v>
      </c>
      <c r="U52" s="30" t="s">
        <v>9</v>
      </c>
      <c r="V52" s="30" t="s">
        <v>22</v>
      </c>
      <c r="W52" s="30" t="s">
        <v>48</v>
      </c>
      <c r="X52" s="30">
        <v>30</v>
      </c>
      <c r="Y52" s="30">
        <v>30</v>
      </c>
      <c r="Z52" s="30"/>
      <c r="AA52" s="36" t="s">
        <v>222</v>
      </c>
      <c r="AB52" s="55" t="s">
        <v>221</v>
      </c>
      <c r="AC52" s="49">
        <v>35</v>
      </c>
      <c r="AD52" s="49">
        <v>82</v>
      </c>
      <c r="AE52" s="54" t="s">
        <v>131</v>
      </c>
      <c r="AF52" s="30" t="s">
        <v>132</v>
      </c>
      <c r="AG52" s="30" t="s">
        <v>219</v>
      </c>
      <c r="AH52" s="30" t="s">
        <v>219</v>
      </c>
      <c r="AI52" s="57"/>
    </row>
    <row r="53" s="13" customFormat="1" ht="52.2" spans="1:35">
      <c r="A53" s="28">
        <v>21</v>
      </c>
      <c r="B53" s="28" t="s">
        <v>252</v>
      </c>
      <c r="C53" s="35"/>
      <c r="D53" s="35"/>
      <c r="E53" s="28" t="s">
        <v>117</v>
      </c>
      <c r="F53" s="30" t="s">
        <v>320</v>
      </c>
      <c r="G53" s="30" t="s">
        <v>119</v>
      </c>
      <c r="H53" s="30" t="s">
        <v>137</v>
      </c>
      <c r="I53" s="30" t="s">
        <v>121</v>
      </c>
      <c r="J53" s="30" t="s">
        <v>60</v>
      </c>
      <c r="K53" s="30" t="s">
        <v>225</v>
      </c>
      <c r="L53" s="30" t="s">
        <v>139</v>
      </c>
      <c r="M53" s="30" t="s">
        <v>321</v>
      </c>
      <c r="N53" s="30" t="s">
        <v>169</v>
      </c>
      <c r="O53" s="30" t="s">
        <v>170</v>
      </c>
      <c r="P53" s="30" t="s">
        <v>127</v>
      </c>
      <c r="Q53" s="30">
        <v>3312</v>
      </c>
      <c r="R53" s="30" t="s">
        <v>128</v>
      </c>
      <c r="S53" s="30" t="s">
        <v>171</v>
      </c>
      <c r="T53" s="30">
        <v>1800</v>
      </c>
      <c r="U53" s="30" t="s">
        <v>9</v>
      </c>
      <c r="V53" s="30" t="s">
        <v>22</v>
      </c>
      <c r="W53" s="30" t="s">
        <v>48</v>
      </c>
      <c r="X53" s="30">
        <v>45</v>
      </c>
      <c r="Y53" s="30">
        <v>45</v>
      </c>
      <c r="Z53" s="30"/>
      <c r="AA53" s="36" t="s">
        <v>322</v>
      </c>
      <c r="AB53" s="46" t="s">
        <v>321</v>
      </c>
      <c r="AC53" s="49">
        <v>34</v>
      </c>
      <c r="AD53" s="49">
        <v>102</v>
      </c>
      <c r="AE53" s="50" t="s">
        <v>131</v>
      </c>
      <c r="AF53" s="30" t="s">
        <v>132</v>
      </c>
      <c r="AG53" s="30" t="s">
        <v>323</v>
      </c>
      <c r="AH53" s="30" t="s">
        <v>323</v>
      </c>
      <c r="AI53" s="30"/>
    </row>
    <row r="54" s="13" customFormat="1" ht="52.2" spans="1:35">
      <c r="A54" s="28">
        <v>22</v>
      </c>
      <c r="B54" s="28" t="s">
        <v>252</v>
      </c>
      <c r="C54" s="28"/>
      <c r="D54" s="35"/>
      <c r="E54" s="28" t="s">
        <v>117</v>
      </c>
      <c r="F54" s="30" t="s">
        <v>324</v>
      </c>
      <c r="G54" s="30" t="s">
        <v>119</v>
      </c>
      <c r="H54" s="30" t="s">
        <v>137</v>
      </c>
      <c r="I54" s="30" t="s">
        <v>121</v>
      </c>
      <c r="J54" s="30" t="s">
        <v>57</v>
      </c>
      <c r="K54" s="30" t="s">
        <v>239</v>
      </c>
      <c r="L54" s="30" t="s">
        <v>139</v>
      </c>
      <c r="M54" s="30" t="s">
        <v>325</v>
      </c>
      <c r="N54" s="30" t="s">
        <v>141</v>
      </c>
      <c r="O54" s="30" t="s">
        <v>142</v>
      </c>
      <c r="P54" s="30" t="s">
        <v>127</v>
      </c>
      <c r="Q54" s="30">
        <v>8082</v>
      </c>
      <c r="R54" s="30" t="s">
        <v>128</v>
      </c>
      <c r="S54" s="30" t="s">
        <v>129</v>
      </c>
      <c r="T54" s="30">
        <v>2600</v>
      </c>
      <c r="U54" s="30" t="s">
        <v>9</v>
      </c>
      <c r="V54" s="30" t="s">
        <v>22</v>
      </c>
      <c r="W54" s="30" t="s">
        <v>48</v>
      </c>
      <c r="X54" s="30">
        <v>35</v>
      </c>
      <c r="Y54" s="30">
        <v>35</v>
      </c>
      <c r="Z54" s="30"/>
      <c r="AA54" s="36" t="s">
        <v>241</v>
      </c>
      <c r="AB54" s="46" t="str">
        <f>M54</f>
        <v>混凝土挡土墙约25米，砖砌挡土墙约50米，路面修复约2350平方米、地面硬化约50平方米。</v>
      </c>
      <c r="AC54" s="49">
        <v>57</v>
      </c>
      <c r="AD54" s="49">
        <v>228</v>
      </c>
      <c r="AE54" s="50" t="s">
        <v>131</v>
      </c>
      <c r="AF54" s="30" t="s">
        <v>132</v>
      </c>
      <c r="AG54" s="30" t="str">
        <f>K54&amp;"民委员会"</f>
        <v>桂坑村民委员会</v>
      </c>
      <c r="AH54" s="30" t="str">
        <f>K54&amp;"民委员会"</f>
        <v>桂坑村民委员会</v>
      </c>
      <c r="AI54" s="57"/>
    </row>
    <row r="55" s="13" customFormat="1" ht="52.2" spans="1:35">
      <c r="A55" s="28">
        <v>23</v>
      </c>
      <c r="B55" s="28" t="s">
        <v>252</v>
      </c>
      <c r="C55" s="28"/>
      <c r="D55" s="35"/>
      <c r="E55" s="28" t="s">
        <v>117</v>
      </c>
      <c r="F55" s="30" t="s">
        <v>326</v>
      </c>
      <c r="G55" s="30" t="s">
        <v>119</v>
      </c>
      <c r="H55" s="30" t="s">
        <v>137</v>
      </c>
      <c r="I55" s="30" t="s">
        <v>121</v>
      </c>
      <c r="J55" s="30" t="s">
        <v>57</v>
      </c>
      <c r="K55" s="30" t="s">
        <v>239</v>
      </c>
      <c r="L55" s="30" t="s">
        <v>139</v>
      </c>
      <c r="M55" s="30" t="s">
        <v>327</v>
      </c>
      <c r="N55" s="30" t="s">
        <v>141</v>
      </c>
      <c r="O55" s="30" t="s">
        <v>142</v>
      </c>
      <c r="P55" s="30" t="s">
        <v>127</v>
      </c>
      <c r="Q55" s="30">
        <v>8082</v>
      </c>
      <c r="R55" s="30" t="s">
        <v>128</v>
      </c>
      <c r="S55" s="30" t="s">
        <v>129</v>
      </c>
      <c r="T55" s="30">
        <v>1350</v>
      </c>
      <c r="U55" s="30" t="s">
        <v>9</v>
      </c>
      <c r="V55" s="30" t="s">
        <v>22</v>
      </c>
      <c r="W55" s="30" t="s">
        <v>48</v>
      </c>
      <c r="X55" s="30">
        <v>20</v>
      </c>
      <c r="Y55" s="30">
        <v>20</v>
      </c>
      <c r="Z55" s="30"/>
      <c r="AA55" s="36" t="s">
        <v>241</v>
      </c>
      <c r="AB55" s="46" t="str">
        <f>M55</f>
        <v>拆除破损路面约1350平方米，18公分地面硬化约1350平方米，砖砌排水沟约30米。</v>
      </c>
      <c r="AC55" s="49">
        <v>57</v>
      </c>
      <c r="AD55" s="49">
        <v>228</v>
      </c>
      <c r="AE55" s="50" t="s">
        <v>131</v>
      </c>
      <c r="AF55" s="30" t="s">
        <v>132</v>
      </c>
      <c r="AG55" s="30" t="s">
        <v>243</v>
      </c>
      <c r="AH55" s="30" t="s">
        <v>243</v>
      </c>
      <c r="AI55" s="57"/>
    </row>
    <row r="56" s="14" customFormat="1" ht="152" customHeight="1" spans="1:35">
      <c r="A56" s="28">
        <v>24</v>
      </c>
      <c r="B56" s="28" t="s">
        <v>252</v>
      </c>
      <c r="C56" s="28"/>
      <c r="D56" s="29"/>
      <c r="E56" s="28" t="s">
        <v>117</v>
      </c>
      <c r="F56" s="30" t="s">
        <v>328</v>
      </c>
      <c r="G56" s="30" t="s">
        <v>119</v>
      </c>
      <c r="H56" s="30" t="s">
        <v>329</v>
      </c>
      <c r="I56" s="30" t="s">
        <v>121</v>
      </c>
      <c r="J56" s="30" t="s">
        <v>73</v>
      </c>
      <c r="K56" s="30" t="s">
        <v>330</v>
      </c>
      <c r="L56" s="30" t="s">
        <v>187</v>
      </c>
      <c r="M56" s="32" t="s">
        <v>331</v>
      </c>
      <c r="N56" s="30" t="s">
        <v>169</v>
      </c>
      <c r="O56" s="30" t="s">
        <v>170</v>
      </c>
      <c r="P56" s="30" t="s">
        <v>127</v>
      </c>
      <c r="Q56" s="39">
        <v>3312</v>
      </c>
      <c r="R56" s="30" t="s">
        <v>128</v>
      </c>
      <c r="S56" s="30" t="s">
        <v>129</v>
      </c>
      <c r="T56" s="30">
        <v>1000</v>
      </c>
      <c r="U56" s="30" t="s">
        <v>6</v>
      </c>
      <c r="V56" s="30" t="s">
        <v>14</v>
      </c>
      <c r="W56" s="30" t="s">
        <v>26</v>
      </c>
      <c r="X56" s="30">
        <v>40</v>
      </c>
      <c r="Y56" s="30">
        <v>40</v>
      </c>
      <c r="Z56" s="30"/>
      <c r="AA56" s="32" t="s">
        <v>332</v>
      </c>
      <c r="AB56" s="30" t="str">
        <f>M56</f>
        <v>新建商品鸵鸟养殖区1000平方米及配套设施。</v>
      </c>
      <c r="AC56" s="49">
        <v>28</v>
      </c>
      <c r="AD56" s="49">
        <v>126</v>
      </c>
      <c r="AE56" s="50" t="s">
        <v>131</v>
      </c>
      <c r="AF56" s="30" t="s">
        <v>132</v>
      </c>
      <c r="AG56" s="30" t="s">
        <v>333</v>
      </c>
      <c r="AH56" s="30" t="s">
        <v>334</v>
      </c>
      <c r="AI56" s="30"/>
    </row>
    <row r="57" s="13" customFormat="1" ht="69.6" spans="1:35">
      <c r="A57" s="28">
        <v>25</v>
      </c>
      <c r="B57" s="28" t="s">
        <v>252</v>
      </c>
      <c r="C57" s="28"/>
      <c r="D57" s="29"/>
      <c r="E57" s="28" t="s">
        <v>117</v>
      </c>
      <c r="F57" s="30" t="s">
        <v>335</v>
      </c>
      <c r="G57" s="30" t="s">
        <v>119</v>
      </c>
      <c r="H57" s="30" t="s">
        <v>137</v>
      </c>
      <c r="I57" s="30" t="s">
        <v>121</v>
      </c>
      <c r="J57" s="30" t="s">
        <v>73</v>
      </c>
      <c r="K57" s="30" t="s">
        <v>336</v>
      </c>
      <c r="L57" s="30" t="s">
        <v>139</v>
      </c>
      <c r="M57" s="30" t="s">
        <v>337</v>
      </c>
      <c r="N57" s="30" t="s">
        <v>169</v>
      </c>
      <c r="O57" s="30" t="s">
        <v>170</v>
      </c>
      <c r="P57" s="30" t="s">
        <v>127</v>
      </c>
      <c r="Q57" s="30">
        <v>3312</v>
      </c>
      <c r="R57" s="30" t="s">
        <v>128</v>
      </c>
      <c r="S57" s="30" t="s">
        <v>171</v>
      </c>
      <c r="T57" s="30">
        <v>2600</v>
      </c>
      <c r="U57" s="30" t="s">
        <v>9</v>
      </c>
      <c r="V57" s="30" t="s">
        <v>21</v>
      </c>
      <c r="W57" s="30" t="s">
        <v>43</v>
      </c>
      <c r="X57" s="30">
        <v>20</v>
      </c>
      <c r="Y57" s="50">
        <v>20</v>
      </c>
      <c r="Z57" s="49"/>
      <c r="AA57" s="36" t="s">
        <v>338</v>
      </c>
      <c r="AB57" s="46" t="s">
        <v>339</v>
      </c>
      <c r="AC57" s="49">
        <v>50</v>
      </c>
      <c r="AD57" s="49">
        <v>150</v>
      </c>
      <c r="AE57" s="50" t="s">
        <v>131</v>
      </c>
      <c r="AF57" s="30" t="s">
        <v>340</v>
      </c>
      <c r="AG57" s="30" t="s">
        <v>333</v>
      </c>
      <c r="AH57" s="30" t="s">
        <v>341</v>
      </c>
      <c r="AI57" s="30"/>
    </row>
    <row r="58" s="13" customFormat="1" ht="87" spans="1:35">
      <c r="A58" s="28">
        <v>26</v>
      </c>
      <c r="B58" s="28" t="s">
        <v>244</v>
      </c>
      <c r="C58" s="28" t="s">
        <v>116</v>
      </c>
      <c r="D58" s="29">
        <v>44921</v>
      </c>
      <c r="E58" s="28" t="s">
        <v>117</v>
      </c>
      <c r="F58" s="30" t="s">
        <v>245</v>
      </c>
      <c r="G58" s="30" t="s">
        <v>119</v>
      </c>
      <c r="H58" s="30" t="s">
        <v>137</v>
      </c>
      <c r="I58" s="30" t="s">
        <v>121</v>
      </c>
      <c r="J58" s="30" t="s">
        <v>52</v>
      </c>
      <c r="K58" s="30"/>
      <c r="L58" s="30"/>
      <c r="M58" s="30" t="s">
        <v>245</v>
      </c>
      <c r="N58" s="30" t="s">
        <v>125</v>
      </c>
      <c r="O58" s="30" t="s">
        <v>126</v>
      </c>
      <c r="P58" s="30" t="s">
        <v>127</v>
      </c>
      <c r="Q58" s="30">
        <v>8880</v>
      </c>
      <c r="R58" s="30" t="s">
        <v>128</v>
      </c>
      <c r="S58" s="30"/>
      <c r="T58" s="30"/>
      <c r="U58" s="30" t="s">
        <v>6</v>
      </c>
      <c r="V58" s="30" t="s">
        <v>14</v>
      </c>
      <c r="W58" s="30" t="s">
        <v>25</v>
      </c>
      <c r="X58" s="30">
        <v>1540</v>
      </c>
      <c r="Y58" s="30">
        <v>1540</v>
      </c>
      <c r="Z58" s="30"/>
      <c r="AA58" s="36" t="s">
        <v>246</v>
      </c>
      <c r="AB58" s="46" t="s">
        <v>245</v>
      </c>
      <c r="AC58" s="49">
        <v>1666</v>
      </c>
      <c r="AD58" s="49">
        <v>7499</v>
      </c>
      <c r="AE58" s="50" t="s">
        <v>131</v>
      </c>
      <c r="AF58" s="30" t="s">
        <v>132</v>
      </c>
      <c r="AG58" s="30" t="s">
        <v>247</v>
      </c>
      <c r="AH58" s="30" t="s">
        <v>247</v>
      </c>
      <c r="AI58" s="30"/>
    </row>
    <row r="59" s="13" customFormat="1" ht="69.6" spans="1:35">
      <c r="A59" s="28">
        <v>27</v>
      </c>
      <c r="B59" s="28" t="s">
        <v>248</v>
      </c>
      <c r="C59" s="28" t="s">
        <v>165</v>
      </c>
      <c r="D59" s="29">
        <v>44991</v>
      </c>
      <c r="E59" s="28" t="s">
        <v>117</v>
      </c>
      <c r="F59" s="30" t="s">
        <v>249</v>
      </c>
      <c r="G59" s="30" t="s">
        <v>119</v>
      </c>
      <c r="H59" s="30" t="s">
        <v>137</v>
      </c>
      <c r="I59" s="30" t="s">
        <v>121</v>
      </c>
      <c r="J59" s="30" t="s">
        <v>52</v>
      </c>
      <c r="K59" s="30"/>
      <c r="L59" s="30"/>
      <c r="M59" s="30" t="s">
        <v>249</v>
      </c>
      <c r="N59" s="30" t="s">
        <v>169</v>
      </c>
      <c r="O59" s="30" t="s">
        <v>170</v>
      </c>
      <c r="P59" s="30" t="s">
        <v>127</v>
      </c>
      <c r="Q59" s="30">
        <v>3312</v>
      </c>
      <c r="R59" s="30" t="s">
        <v>128</v>
      </c>
      <c r="S59" s="30" t="s">
        <v>250</v>
      </c>
      <c r="T59" s="30">
        <v>1000</v>
      </c>
      <c r="U59" s="30" t="s">
        <v>6</v>
      </c>
      <c r="V59" s="30" t="s">
        <v>14</v>
      </c>
      <c r="W59" s="30" t="s">
        <v>25</v>
      </c>
      <c r="X59" s="30">
        <v>180</v>
      </c>
      <c r="Y59" s="30">
        <v>180</v>
      </c>
      <c r="Z59" s="30"/>
      <c r="AA59" s="36" t="s">
        <v>251</v>
      </c>
      <c r="AB59" s="46" t="s">
        <v>249</v>
      </c>
      <c r="AC59" s="49">
        <v>10000</v>
      </c>
      <c r="AD59" s="49">
        <v>45000</v>
      </c>
      <c r="AE59" s="50" t="s">
        <v>131</v>
      </c>
      <c r="AF59" s="30" t="s">
        <v>132</v>
      </c>
      <c r="AG59" s="30" t="s">
        <v>247</v>
      </c>
      <c r="AH59" s="30" t="s">
        <v>247</v>
      </c>
      <c r="AI59" s="30"/>
    </row>
    <row r="60" s="13" customFormat="1" ht="104.4" spans="1:35">
      <c r="A60" s="28">
        <v>28</v>
      </c>
      <c r="B60" s="28" t="s">
        <v>342</v>
      </c>
      <c r="C60" s="28"/>
      <c r="D60" s="29"/>
      <c r="E60" s="28" t="s">
        <v>117</v>
      </c>
      <c r="F60" s="30" t="s">
        <v>263</v>
      </c>
      <c r="G60" s="30" t="s">
        <v>119</v>
      </c>
      <c r="H60" s="30" t="s">
        <v>254</v>
      </c>
      <c r="I60" s="32" t="s">
        <v>121</v>
      </c>
      <c r="J60" s="32" t="s">
        <v>54</v>
      </c>
      <c r="K60" s="32" t="s">
        <v>343</v>
      </c>
      <c r="L60" s="30"/>
      <c r="M60" s="36" t="s">
        <v>344</v>
      </c>
      <c r="N60" s="30" t="s">
        <v>125</v>
      </c>
      <c r="O60" s="30" t="s">
        <v>126</v>
      </c>
      <c r="P60" s="30" t="s">
        <v>127</v>
      </c>
      <c r="Q60" s="30">
        <v>8880</v>
      </c>
      <c r="R60" s="30" t="s">
        <v>128</v>
      </c>
      <c r="S60" s="32" t="s">
        <v>267</v>
      </c>
      <c r="T60" s="30">
        <v>266.67</v>
      </c>
      <c r="U60" s="30" t="s">
        <v>6</v>
      </c>
      <c r="V60" s="30" t="s">
        <v>15</v>
      </c>
      <c r="W60" s="30" t="s">
        <v>34</v>
      </c>
      <c r="X60" s="30">
        <v>40</v>
      </c>
      <c r="Y60" s="30">
        <v>40</v>
      </c>
      <c r="Z60" s="30"/>
      <c r="AA60" s="36" t="s">
        <v>345</v>
      </c>
      <c r="AB60" s="46" t="str">
        <f t="shared" ref="AB60:AB70" si="3">M60</f>
        <v>采用“飞地抱团发展”模式，购置西江镇农业产业加工车间266.67平方米，每年收取稳定收益。</v>
      </c>
      <c r="AC60" s="47">
        <v>12</v>
      </c>
      <c r="AD60" s="47">
        <v>54</v>
      </c>
      <c r="AE60" s="48" t="s">
        <v>131</v>
      </c>
      <c r="AF60" s="32" t="s">
        <v>132</v>
      </c>
      <c r="AG60" s="32" t="s">
        <v>346</v>
      </c>
      <c r="AH60" s="32" t="str">
        <f>K60&amp;"民委员会"</f>
        <v>狮子村民委员会</v>
      </c>
      <c r="AI60" s="30"/>
    </row>
    <row r="61" s="13" customFormat="1" ht="104.4" spans="1:35">
      <c r="A61" s="28">
        <v>29</v>
      </c>
      <c r="B61" s="28" t="s">
        <v>342</v>
      </c>
      <c r="C61" s="28"/>
      <c r="D61" s="29"/>
      <c r="E61" s="28" t="s">
        <v>117</v>
      </c>
      <c r="F61" s="30" t="s">
        <v>263</v>
      </c>
      <c r="G61" s="30" t="s">
        <v>119</v>
      </c>
      <c r="H61" s="30" t="s">
        <v>254</v>
      </c>
      <c r="I61" s="32" t="s">
        <v>121</v>
      </c>
      <c r="J61" s="32" t="s">
        <v>56</v>
      </c>
      <c r="K61" s="32" t="s">
        <v>122</v>
      </c>
      <c r="L61" s="30"/>
      <c r="M61" s="36" t="s">
        <v>344</v>
      </c>
      <c r="N61" s="30" t="s">
        <v>125</v>
      </c>
      <c r="O61" s="30" t="s">
        <v>126</v>
      </c>
      <c r="P61" s="30" t="s">
        <v>127</v>
      </c>
      <c r="Q61" s="30">
        <v>8880</v>
      </c>
      <c r="R61" s="30" t="s">
        <v>128</v>
      </c>
      <c r="S61" s="32" t="s">
        <v>267</v>
      </c>
      <c r="T61" s="30">
        <v>266.67</v>
      </c>
      <c r="U61" s="30" t="s">
        <v>6</v>
      </c>
      <c r="V61" s="30" t="s">
        <v>15</v>
      </c>
      <c r="W61" s="30" t="s">
        <v>34</v>
      </c>
      <c r="X61" s="30">
        <v>40</v>
      </c>
      <c r="Y61" s="30">
        <v>40</v>
      </c>
      <c r="Z61" s="30"/>
      <c r="AA61" s="36" t="s">
        <v>345</v>
      </c>
      <c r="AB61" s="46" t="str">
        <f t="shared" si="3"/>
        <v>采用“飞地抱团发展”模式，购置西江镇农业产业加工车间266.67平方米，每年收取稳定收益。</v>
      </c>
      <c r="AC61" s="47">
        <v>12</v>
      </c>
      <c r="AD61" s="47">
        <v>54</v>
      </c>
      <c r="AE61" s="48" t="s">
        <v>131</v>
      </c>
      <c r="AF61" s="32" t="s">
        <v>132</v>
      </c>
      <c r="AG61" s="32" t="str">
        <f>J61&amp;"人民政府"</f>
        <v>洞头乡人民政府</v>
      </c>
      <c r="AH61" s="32" t="str">
        <f t="shared" ref="AH61:AH78" si="4">K61&amp;"民委员会"</f>
        <v>官丰村民委员会</v>
      </c>
      <c r="AI61" s="30"/>
    </row>
    <row r="62" s="13" customFormat="1" ht="104.4" spans="1:35">
      <c r="A62" s="28">
        <v>30</v>
      </c>
      <c r="B62" s="28" t="s">
        <v>342</v>
      </c>
      <c r="C62" s="28"/>
      <c r="D62" s="29"/>
      <c r="E62" s="28" t="s">
        <v>117</v>
      </c>
      <c r="F62" s="30" t="s">
        <v>263</v>
      </c>
      <c r="G62" s="30" t="s">
        <v>119</v>
      </c>
      <c r="H62" s="30" t="s">
        <v>254</v>
      </c>
      <c r="I62" s="32" t="s">
        <v>121</v>
      </c>
      <c r="J62" s="32" t="s">
        <v>57</v>
      </c>
      <c r="K62" s="32" t="s">
        <v>347</v>
      </c>
      <c r="L62" s="30"/>
      <c r="M62" s="36" t="s">
        <v>344</v>
      </c>
      <c r="N62" s="30" t="s">
        <v>125</v>
      </c>
      <c r="O62" s="30" t="s">
        <v>126</v>
      </c>
      <c r="P62" s="30" t="s">
        <v>127</v>
      </c>
      <c r="Q62" s="30">
        <v>8880</v>
      </c>
      <c r="R62" s="30" t="s">
        <v>128</v>
      </c>
      <c r="S62" s="32" t="s">
        <v>267</v>
      </c>
      <c r="T62" s="30">
        <v>266.67</v>
      </c>
      <c r="U62" s="30" t="s">
        <v>6</v>
      </c>
      <c r="V62" s="30" t="s">
        <v>15</v>
      </c>
      <c r="W62" s="30" t="s">
        <v>34</v>
      </c>
      <c r="X62" s="30">
        <v>40</v>
      </c>
      <c r="Y62" s="30">
        <v>40</v>
      </c>
      <c r="Z62" s="30"/>
      <c r="AA62" s="36" t="s">
        <v>345</v>
      </c>
      <c r="AB62" s="46" t="str">
        <f t="shared" si="3"/>
        <v>采用“飞地抱团发展”模式，购置西江镇农业产业加工车间266.67平方米，每年收取稳定收益。</v>
      </c>
      <c r="AC62" s="47">
        <v>12</v>
      </c>
      <c r="AD62" s="47">
        <v>54</v>
      </c>
      <c r="AE62" s="48" t="s">
        <v>131</v>
      </c>
      <c r="AF62" s="32" t="s">
        <v>132</v>
      </c>
      <c r="AG62" s="32" t="str">
        <f t="shared" ref="AG62:AG78" si="5">J62&amp;"人民政府"</f>
        <v>富城乡人民政府</v>
      </c>
      <c r="AH62" s="32" t="str">
        <f t="shared" si="4"/>
        <v>林珠村民委员会</v>
      </c>
      <c r="AI62" s="30"/>
    </row>
    <row r="63" s="13" customFormat="1" ht="104.4" spans="1:35">
      <c r="A63" s="28">
        <v>31</v>
      </c>
      <c r="B63" s="28" t="s">
        <v>342</v>
      </c>
      <c r="C63" s="28"/>
      <c r="D63" s="29"/>
      <c r="E63" s="28" t="s">
        <v>117</v>
      </c>
      <c r="F63" s="30" t="s">
        <v>263</v>
      </c>
      <c r="G63" s="30" t="s">
        <v>119</v>
      </c>
      <c r="H63" s="30" t="s">
        <v>254</v>
      </c>
      <c r="I63" s="32" t="s">
        <v>121</v>
      </c>
      <c r="J63" s="32" t="s">
        <v>58</v>
      </c>
      <c r="K63" s="32" t="s">
        <v>348</v>
      </c>
      <c r="L63" s="30"/>
      <c r="M63" s="36" t="s">
        <v>344</v>
      </c>
      <c r="N63" s="30" t="s">
        <v>125</v>
      </c>
      <c r="O63" s="30" t="s">
        <v>126</v>
      </c>
      <c r="P63" s="30" t="s">
        <v>127</v>
      </c>
      <c r="Q63" s="30">
        <v>8880</v>
      </c>
      <c r="R63" s="30" t="s">
        <v>128</v>
      </c>
      <c r="S63" s="32" t="s">
        <v>267</v>
      </c>
      <c r="T63" s="30">
        <v>266.67</v>
      </c>
      <c r="U63" s="30" t="s">
        <v>6</v>
      </c>
      <c r="V63" s="30" t="s">
        <v>15</v>
      </c>
      <c r="W63" s="30" t="s">
        <v>34</v>
      </c>
      <c r="X63" s="30">
        <v>40</v>
      </c>
      <c r="Y63" s="30">
        <v>40</v>
      </c>
      <c r="Z63" s="30"/>
      <c r="AA63" s="36" t="s">
        <v>345</v>
      </c>
      <c r="AB63" s="46" t="str">
        <f t="shared" si="3"/>
        <v>采用“飞地抱团发展”模式，购置西江镇农业产业加工车间266.67平方米，每年收取稳定收益。</v>
      </c>
      <c r="AC63" s="47">
        <v>12</v>
      </c>
      <c r="AD63" s="47">
        <v>54</v>
      </c>
      <c r="AE63" s="48" t="s">
        <v>131</v>
      </c>
      <c r="AF63" s="32" t="s">
        <v>132</v>
      </c>
      <c r="AG63" s="32" t="str">
        <f t="shared" si="5"/>
        <v>高排乡人民政府</v>
      </c>
      <c r="AH63" s="32" t="str">
        <f t="shared" si="4"/>
        <v>团龙村民委员会</v>
      </c>
      <c r="AI63" s="30"/>
    </row>
    <row r="64" s="13" customFormat="1" ht="104.4" spans="1:35">
      <c r="A64" s="28">
        <v>32</v>
      </c>
      <c r="B64" s="28" t="s">
        <v>342</v>
      </c>
      <c r="C64" s="28"/>
      <c r="D64" s="29"/>
      <c r="E64" s="28" t="s">
        <v>117</v>
      </c>
      <c r="F64" s="30" t="s">
        <v>263</v>
      </c>
      <c r="G64" s="30" t="s">
        <v>119</v>
      </c>
      <c r="H64" s="30" t="s">
        <v>254</v>
      </c>
      <c r="I64" s="32" t="s">
        <v>121</v>
      </c>
      <c r="J64" s="32" t="s">
        <v>59</v>
      </c>
      <c r="K64" s="32" t="s">
        <v>157</v>
      </c>
      <c r="L64" s="30"/>
      <c r="M64" s="36" t="s">
        <v>344</v>
      </c>
      <c r="N64" s="30" t="s">
        <v>125</v>
      </c>
      <c r="O64" s="30" t="s">
        <v>126</v>
      </c>
      <c r="P64" s="30" t="s">
        <v>127</v>
      </c>
      <c r="Q64" s="30">
        <v>8880</v>
      </c>
      <c r="R64" s="30" t="s">
        <v>128</v>
      </c>
      <c r="S64" s="32" t="s">
        <v>267</v>
      </c>
      <c r="T64" s="30">
        <v>266.67</v>
      </c>
      <c r="U64" s="30" t="s">
        <v>6</v>
      </c>
      <c r="V64" s="30" t="s">
        <v>15</v>
      </c>
      <c r="W64" s="30" t="s">
        <v>34</v>
      </c>
      <c r="X64" s="30">
        <v>40</v>
      </c>
      <c r="Y64" s="30">
        <v>40</v>
      </c>
      <c r="Z64" s="30"/>
      <c r="AA64" s="36" t="s">
        <v>345</v>
      </c>
      <c r="AB64" s="46" t="str">
        <f t="shared" si="3"/>
        <v>采用“飞地抱团发展”模式，购置西江镇农业产业加工车间266.67平方米，每年收取稳定收益。</v>
      </c>
      <c r="AC64" s="47">
        <v>12</v>
      </c>
      <c r="AD64" s="47">
        <v>54</v>
      </c>
      <c r="AE64" s="48" t="s">
        <v>131</v>
      </c>
      <c r="AF64" s="32" t="s">
        <v>132</v>
      </c>
      <c r="AG64" s="32" t="str">
        <f t="shared" si="5"/>
        <v>筠门岭镇人民政府</v>
      </c>
      <c r="AH64" s="32" t="str">
        <f t="shared" si="4"/>
        <v>芙蓉村民委员会</v>
      </c>
      <c r="AI64" s="30"/>
    </row>
    <row r="65" s="13" customFormat="1" ht="104.4" spans="1:35">
      <c r="A65" s="28">
        <v>33</v>
      </c>
      <c r="B65" s="28" t="s">
        <v>342</v>
      </c>
      <c r="C65" s="28"/>
      <c r="D65" s="29"/>
      <c r="E65" s="28" t="s">
        <v>117</v>
      </c>
      <c r="F65" s="30" t="s">
        <v>263</v>
      </c>
      <c r="G65" s="30" t="s">
        <v>119</v>
      </c>
      <c r="H65" s="30" t="s">
        <v>254</v>
      </c>
      <c r="I65" s="32" t="s">
        <v>121</v>
      </c>
      <c r="J65" s="32" t="s">
        <v>60</v>
      </c>
      <c r="K65" s="32" t="s">
        <v>349</v>
      </c>
      <c r="L65" s="30"/>
      <c r="M65" s="36" t="s">
        <v>344</v>
      </c>
      <c r="N65" s="30" t="s">
        <v>125</v>
      </c>
      <c r="O65" s="30" t="s">
        <v>126</v>
      </c>
      <c r="P65" s="30" t="s">
        <v>127</v>
      </c>
      <c r="Q65" s="30">
        <v>8880</v>
      </c>
      <c r="R65" s="30" t="s">
        <v>128</v>
      </c>
      <c r="S65" s="32" t="s">
        <v>267</v>
      </c>
      <c r="T65" s="30">
        <v>266.67</v>
      </c>
      <c r="U65" s="30" t="s">
        <v>6</v>
      </c>
      <c r="V65" s="30" t="s">
        <v>15</v>
      </c>
      <c r="W65" s="30" t="s">
        <v>34</v>
      </c>
      <c r="X65" s="30">
        <v>40</v>
      </c>
      <c r="Y65" s="30">
        <v>40</v>
      </c>
      <c r="Z65" s="30"/>
      <c r="AA65" s="36" t="s">
        <v>345</v>
      </c>
      <c r="AB65" s="46" t="str">
        <f t="shared" si="3"/>
        <v>采用“飞地抱团发展”模式，购置西江镇农业产业加工车间266.67平方米，每年收取稳定收益。</v>
      </c>
      <c r="AC65" s="47">
        <v>12</v>
      </c>
      <c r="AD65" s="47">
        <v>54</v>
      </c>
      <c r="AE65" s="48" t="s">
        <v>131</v>
      </c>
      <c r="AF65" s="32" t="s">
        <v>132</v>
      </c>
      <c r="AG65" s="32" t="str">
        <f t="shared" si="5"/>
        <v>麻州镇人民政府</v>
      </c>
      <c r="AH65" s="32" t="str">
        <f t="shared" si="4"/>
        <v>下堡村民委员会</v>
      </c>
      <c r="AI65" s="30"/>
    </row>
    <row r="66" s="13" customFormat="1" ht="104.4" spans="1:35">
      <c r="A66" s="28">
        <v>34</v>
      </c>
      <c r="B66" s="28" t="s">
        <v>342</v>
      </c>
      <c r="C66" s="28"/>
      <c r="D66" s="29"/>
      <c r="E66" s="28" t="s">
        <v>117</v>
      </c>
      <c r="F66" s="30" t="s">
        <v>263</v>
      </c>
      <c r="G66" s="30" t="s">
        <v>119</v>
      </c>
      <c r="H66" s="30" t="s">
        <v>254</v>
      </c>
      <c r="I66" s="32" t="s">
        <v>121</v>
      </c>
      <c r="J66" s="32" t="s">
        <v>61</v>
      </c>
      <c r="K66" s="32" t="s">
        <v>270</v>
      </c>
      <c r="L66" s="30"/>
      <c r="M66" s="36" t="s">
        <v>344</v>
      </c>
      <c r="N66" s="30" t="s">
        <v>125</v>
      </c>
      <c r="O66" s="30" t="s">
        <v>126</v>
      </c>
      <c r="P66" s="30" t="s">
        <v>127</v>
      </c>
      <c r="Q66" s="30">
        <v>8880</v>
      </c>
      <c r="R66" s="30" t="s">
        <v>128</v>
      </c>
      <c r="S66" s="32" t="s">
        <v>267</v>
      </c>
      <c r="T66" s="30">
        <v>266.67</v>
      </c>
      <c r="U66" s="30" t="s">
        <v>6</v>
      </c>
      <c r="V66" s="30" t="s">
        <v>15</v>
      </c>
      <c r="W66" s="30" t="s">
        <v>34</v>
      </c>
      <c r="X66" s="30">
        <v>40</v>
      </c>
      <c r="Y66" s="30">
        <v>40</v>
      </c>
      <c r="Z66" s="30"/>
      <c r="AA66" s="36" t="s">
        <v>345</v>
      </c>
      <c r="AB66" s="46" t="str">
        <f t="shared" si="3"/>
        <v>采用“飞地抱团发展”模式，购置西江镇农业产业加工车间266.67平方米，每年收取稳定收益。</v>
      </c>
      <c r="AC66" s="47">
        <v>12</v>
      </c>
      <c r="AD66" s="47">
        <v>54</v>
      </c>
      <c r="AE66" s="48" t="s">
        <v>131</v>
      </c>
      <c r="AF66" s="32" t="s">
        <v>132</v>
      </c>
      <c r="AG66" s="32" t="str">
        <f t="shared" si="5"/>
        <v>清溪乡人民政府</v>
      </c>
      <c r="AH66" s="32" t="str">
        <f t="shared" si="4"/>
        <v>高坑村民委员会</v>
      </c>
      <c r="AI66" s="30"/>
    </row>
    <row r="67" s="13" customFormat="1" ht="104.4" spans="1:35">
      <c r="A67" s="28">
        <v>35</v>
      </c>
      <c r="B67" s="28" t="s">
        <v>342</v>
      </c>
      <c r="C67" s="28"/>
      <c r="D67" s="29"/>
      <c r="E67" s="28" t="s">
        <v>117</v>
      </c>
      <c r="F67" s="30" t="s">
        <v>263</v>
      </c>
      <c r="G67" s="30" t="s">
        <v>119</v>
      </c>
      <c r="H67" s="30" t="s">
        <v>254</v>
      </c>
      <c r="I67" s="32" t="s">
        <v>121</v>
      </c>
      <c r="J67" s="32" t="s">
        <v>62</v>
      </c>
      <c r="K67" s="32" t="s">
        <v>350</v>
      </c>
      <c r="L67" s="30"/>
      <c r="M67" s="36" t="s">
        <v>344</v>
      </c>
      <c r="N67" s="30" t="s">
        <v>125</v>
      </c>
      <c r="O67" s="30" t="s">
        <v>126</v>
      </c>
      <c r="P67" s="30" t="s">
        <v>127</v>
      </c>
      <c r="Q67" s="30">
        <v>8880</v>
      </c>
      <c r="R67" s="30" t="s">
        <v>128</v>
      </c>
      <c r="S67" s="32" t="s">
        <v>267</v>
      </c>
      <c r="T67" s="30">
        <v>266.67</v>
      </c>
      <c r="U67" s="30" t="s">
        <v>6</v>
      </c>
      <c r="V67" s="30" t="s">
        <v>15</v>
      </c>
      <c r="W67" s="30" t="s">
        <v>34</v>
      </c>
      <c r="X67" s="30">
        <v>40</v>
      </c>
      <c r="Y67" s="30">
        <v>40</v>
      </c>
      <c r="Z67" s="30"/>
      <c r="AA67" s="36" t="s">
        <v>345</v>
      </c>
      <c r="AB67" s="46" t="str">
        <f t="shared" si="3"/>
        <v>采用“飞地抱团发展”模式，购置西江镇农业产业加工车间266.67平方米，每年收取稳定收益。</v>
      </c>
      <c r="AC67" s="47">
        <v>12</v>
      </c>
      <c r="AD67" s="47">
        <v>54</v>
      </c>
      <c r="AE67" s="48" t="s">
        <v>131</v>
      </c>
      <c r="AF67" s="32" t="s">
        <v>132</v>
      </c>
      <c r="AG67" s="32" t="str">
        <f t="shared" si="5"/>
        <v>文武坝镇人民政府</v>
      </c>
      <c r="AH67" s="32" t="str">
        <f t="shared" si="4"/>
        <v>水口村民委员会</v>
      </c>
      <c r="AI67" s="30"/>
    </row>
    <row r="68" s="13" customFormat="1" ht="104.4" spans="1:35">
      <c r="A68" s="28">
        <v>36</v>
      </c>
      <c r="B68" s="28" t="s">
        <v>342</v>
      </c>
      <c r="C68" s="28"/>
      <c r="D68" s="29"/>
      <c r="E68" s="28" t="s">
        <v>117</v>
      </c>
      <c r="F68" s="30" t="s">
        <v>263</v>
      </c>
      <c r="G68" s="30" t="s">
        <v>119</v>
      </c>
      <c r="H68" s="30" t="s">
        <v>254</v>
      </c>
      <c r="I68" s="32" t="s">
        <v>121</v>
      </c>
      <c r="J68" s="32" t="s">
        <v>63</v>
      </c>
      <c r="K68" s="32" t="s">
        <v>351</v>
      </c>
      <c r="L68" s="30"/>
      <c r="M68" s="36" t="s">
        <v>344</v>
      </c>
      <c r="N68" s="30" t="s">
        <v>125</v>
      </c>
      <c r="O68" s="30" t="s">
        <v>126</v>
      </c>
      <c r="P68" s="30" t="s">
        <v>127</v>
      </c>
      <c r="Q68" s="30">
        <v>8880</v>
      </c>
      <c r="R68" s="30" t="s">
        <v>128</v>
      </c>
      <c r="S68" s="32" t="s">
        <v>267</v>
      </c>
      <c r="T68" s="30">
        <v>266.67</v>
      </c>
      <c r="U68" s="30" t="s">
        <v>6</v>
      </c>
      <c r="V68" s="30" t="s">
        <v>15</v>
      </c>
      <c r="W68" s="30" t="s">
        <v>34</v>
      </c>
      <c r="X68" s="30">
        <v>40</v>
      </c>
      <c r="Y68" s="30">
        <v>40</v>
      </c>
      <c r="Z68" s="30"/>
      <c r="AA68" s="36" t="s">
        <v>345</v>
      </c>
      <c r="AB68" s="46" t="str">
        <f t="shared" si="3"/>
        <v>采用“飞地抱团发展”模式，购置西江镇农业产业加工车间266.67平方米，每年收取稳定收益。</v>
      </c>
      <c r="AC68" s="47">
        <v>12</v>
      </c>
      <c r="AD68" s="47">
        <v>54</v>
      </c>
      <c r="AE68" s="48" t="s">
        <v>131</v>
      </c>
      <c r="AF68" s="32" t="s">
        <v>132</v>
      </c>
      <c r="AG68" s="32" t="str">
        <f t="shared" si="5"/>
        <v>西江镇人民政府</v>
      </c>
      <c r="AH68" s="32" t="str">
        <f t="shared" si="4"/>
        <v>饼丘村民委员会</v>
      </c>
      <c r="AI68" s="30"/>
    </row>
    <row r="69" s="13" customFormat="1" ht="104.4" spans="1:35">
      <c r="A69" s="28">
        <v>37</v>
      </c>
      <c r="B69" s="28" t="s">
        <v>342</v>
      </c>
      <c r="C69" s="28"/>
      <c r="D69" s="29"/>
      <c r="E69" s="28" t="s">
        <v>117</v>
      </c>
      <c r="F69" s="30" t="s">
        <v>263</v>
      </c>
      <c r="G69" s="30" t="s">
        <v>119</v>
      </c>
      <c r="H69" s="30" t="s">
        <v>254</v>
      </c>
      <c r="I69" s="32" t="s">
        <v>121</v>
      </c>
      <c r="J69" s="32" t="s">
        <v>64</v>
      </c>
      <c r="K69" s="32" t="s">
        <v>352</v>
      </c>
      <c r="L69" s="30"/>
      <c r="M69" s="36" t="s">
        <v>344</v>
      </c>
      <c r="N69" s="30" t="s">
        <v>169</v>
      </c>
      <c r="O69" s="30" t="s">
        <v>170</v>
      </c>
      <c r="P69" s="30" t="s">
        <v>127</v>
      </c>
      <c r="Q69" s="30">
        <v>3312</v>
      </c>
      <c r="R69" s="30" t="s">
        <v>128</v>
      </c>
      <c r="S69" s="32" t="s">
        <v>267</v>
      </c>
      <c r="T69" s="30">
        <v>266.67</v>
      </c>
      <c r="U69" s="30" t="s">
        <v>6</v>
      </c>
      <c r="V69" s="30" t="s">
        <v>15</v>
      </c>
      <c r="W69" s="30" t="s">
        <v>34</v>
      </c>
      <c r="X69" s="30">
        <v>40</v>
      </c>
      <c r="Y69" s="30">
        <v>40</v>
      </c>
      <c r="Z69" s="30"/>
      <c r="AA69" s="36" t="s">
        <v>345</v>
      </c>
      <c r="AB69" s="46" t="str">
        <f t="shared" si="3"/>
        <v>采用“飞地抱团发展”模式，购置西江镇农业产业加工车间266.67平方米，每年收取稳定收益。</v>
      </c>
      <c r="AC69" s="47">
        <v>12</v>
      </c>
      <c r="AD69" s="47">
        <v>54</v>
      </c>
      <c r="AE69" s="48" t="s">
        <v>131</v>
      </c>
      <c r="AF69" s="32" t="s">
        <v>132</v>
      </c>
      <c r="AG69" s="32" t="str">
        <f t="shared" si="5"/>
        <v>小密乡人民政府</v>
      </c>
      <c r="AH69" s="32" t="str">
        <f t="shared" si="4"/>
        <v>半迳村民委员会</v>
      </c>
      <c r="AI69" s="30"/>
    </row>
    <row r="70" s="13" customFormat="1" ht="104.4" spans="1:35">
      <c r="A70" s="28">
        <v>38</v>
      </c>
      <c r="B70" s="28" t="s">
        <v>353</v>
      </c>
      <c r="C70" s="28"/>
      <c r="D70" s="29"/>
      <c r="E70" s="28" t="s">
        <v>117</v>
      </c>
      <c r="F70" s="30" t="s">
        <v>263</v>
      </c>
      <c r="G70" s="30" t="s">
        <v>119</v>
      </c>
      <c r="H70" s="30" t="s">
        <v>254</v>
      </c>
      <c r="I70" s="32" t="s">
        <v>121</v>
      </c>
      <c r="J70" s="32" t="s">
        <v>65</v>
      </c>
      <c r="K70" s="32" t="s">
        <v>354</v>
      </c>
      <c r="L70" s="30"/>
      <c r="M70" s="36" t="s">
        <v>344</v>
      </c>
      <c r="N70" s="30" t="s">
        <v>169</v>
      </c>
      <c r="O70" s="30" t="s">
        <v>170</v>
      </c>
      <c r="P70" s="30" t="s">
        <v>127</v>
      </c>
      <c r="Q70" s="30">
        <v>3312</v>
      </c>
      <c r="R70" s="30" t="s">
        <v>128</v>
      </c>
      <c r="S70" s="32" t="s">
        <v>267</v>
      </c>
      <c r="T70" s="30">
        <v>266.67</v>
      </c>
      <c r="U70" s="30" t="s">
        <v>6</v>
      </c>
      <c r="V70" s="30" t="s">
        <v>15</v>
      </c>
      <c r="W70" s="30" t="s">
        <v>34</v>
      </c>
      <c r="X70" s="30">
        <v>40</v>
      </c>
      <c r="Y70" s="30">
        <v>40</v>
      </c>
      <c r="Z70" s="30"/>
      <c r="AA70" s="36" t="s">
        <v>345</v>
      </c>
      <c r="AB70" s="46" t="str">
        <f t="shared" si="3"/>
        <v>采用“飞地抱团发展”模式，购置西江镇农业产业加工车间266.67平方米，每年收取稳定收益。</v>
      </c>
      <c r="AC70" s="47">
        <v>12</v>
      </c>
      <c r="AD70" s="47">
        <v>54</v>
      </c>
      <c r="AE70" s="48" t="s">
        <v>131</v>
      </c>
      <c r="AF70" s="32" t="s">
        <v>132</v>
      </c>
      <c r="AG70" s="32" t="str">
        <f t="shared" si="5"/>
        <v>晓龙乡人民政府</v>
      </c>
      <c r="AH70" s="32" t="str">
        <f t="shared" si="4"/>
        <v>上保村民委员会</v>
      </c>
      <c r="AI70" s="30"/>
    </row>
    <row r="71" s="13" customFormat="1" ht="104.4" spans="1:35">
      <c r="A71" s="28">
        <v>39</v>
      </c>
      <c r="B71" s="28" t="s">
        <v>353</v>
      </c>
      <c r="C71" s="28"/>
      <c r="D71" s="29"/>
      <c r="E71" s="28" t="s">
        <v>355</v>
      </c>
      <c r="F71" s="30" t="s">
        <v>263</v>
      </c>
      <c r="G71" s="30" t="s">
        <v>119</v>
      </c>
      <c r="H71" s="30" t="s">
        <v>356</v>
      </c>
      <c r="I71" s="32" t="s">
        <v>121</v>
      </c>
      <c r="J71" s="32" t="s">
        <v>66</v>
      </c>
      <c r="K71" s="32" t="s">
        <v>357</v>
      </c>
      <c r="L71" s="30"/>
      <c r="M71" s="36" t="s">
        <v>358</v>
      </c>
      <c r="N71" s="30" t="s">
        <v>169</v>
      </c>
      <c r="O71" s="30" t="s">
        <v>170</v>
      </c>
      <c r="P71" s="30" t="s">
        <v>127</v>
      </c>
      <c r="Q71" s="30">
        <v>3312</v>
      </c>
      <c r="R71" s="30" t="s">
        <v>128</v>
      </c>
      <c r="S71" s="32" t="s">
        <v>267</v>
      </c>
      <c r="T71" s="30">
        <v>267.67</v>
      </c>
      <c r="U71" s="30" t="s">
        <v>6</v>
      </c>
      <c r="V71" s="30" t="s">
        <v>15</v>
      </c>
      <c r="W71" s="30" t="s">
        <v>34</v>
      </c>
      <c r="X71" s="30">
        <v>40</v>
      </c>
      <c r="Y71" s="30">
        <v>40</v>
      </c>
      <c r="Z71" s="30"/>
      <c r="AA71" s="36" t="s">
        <v>359</v>
      </c>
      <c r="AB71" s="46" t="str">
        <f t="shared" ref="AB71:AB78" si="6">M71</f>
        <v>采用“飞地抱团发展”模式，购置西江镇农业产业加工车间266.68平方米，每年收取稳定收益。</v>
      </c>
      <c r="AC71" s="47">
        <v>12</v>
      </c>
      <c r="AD71" s="47">
        <v>54</v>
      </c>
      <c r="AE71" s="48" t="s">
        <v>360</v>
      </c>
      <c r="AF71" s="32" t="s">
        <v>132</v>
      </c>
      <c r="AG71" s="32" t="str">
        <f t="shared" si="5"/>
        <v>永隆乡人民政府</v>
      </c>
      <c r="AH71" s="32" t="str">
        <f t="shared" si="4"/>
        <v>水洲村民委员会</v>
      </c>
      <c r="AI71" s="30"/>
    </row>
    <row r="72" s="13" customFormat="1" ht="104.4" spans="1:35">
      <c r="A72" s="28">
        <v>40</v>
      </c>
      <c r="B72" s="28" t="s">
        <v>353</v>
      </c>
      <c r="C72" s="28"/>
      <c r="D72" s="29"/>
      <c r="E72" s="28" t="s">
        <v>361</v>
      </c>
      <c r="F72" s="30" t="s">
        <v>263</v>
      </c>
      <c r="G72" s="30" t="s">
        <v>119</v>
      </c>
      <c r="H72" s="30" t="s">
        <v>362</v>
      </c>
      <c r="I72" s="32" t="s">
        <v>121</v>
      </c>
      <c r="J72" s="32" t="s">
        <v>67</v>
      </c>
      <c r="K72" s="32" t="s">
        <v>363</v>
      </c>
      <c r="L72" s="30"/>
      <c r="M72" s="36" t="s">
        <v>364</v>
      </c>
      <c r="N72" s="30" t="s">
        <v>169</v>
      </c>
      <c r="O72" s="30" t="s">
        <v>170</v>
      </c>
      <c r="P72" s="30" t="s">
        <v>127</v>
      </c>
      <c r="Q72" s="30">
        <v>3312</v>
      </c>
      <c r="R72" s="30" t="s">
        <v>128</v>
      </c>
      <c r="S72" s="32" t="s">
        <v>267</v>
      </c>
      <c r="T72" s="30">
        <v>268.67</v>
      </c>
      <c r="U72" s="30" t="s">
        <v>6</v>
      </c>
      <c r="V72" s="30" t="s">
        <v>15</v>
      </c>
      <c r="W72" s="30" t="s">
        <v>34</v>
      </c>
      <c r="X72" s="30">
        <v>40</v>
      </c>
      <c r="Y72" s="30">
        <v>40</v>
      </c>
      <c r="Z72" s="30"/>
      <c r="AA72" s="36" t="s">
        <v>365</v>
      </c>
      <c r="AB72" s="46" t="str">
        <f t="shared" si="6"/>
        <v>采用“飞地抱团发展”模式，购置西江镇农业产业加工车间266.69平方米，每年收取稳定收益。</v>
      </c>
      <c r="AC72" s="47">
        <v>12</v>
      </c>
      <c r="AD72" s="47">
        <v>54</v>
      </c>
      <c r="AE72" s="48" t="s">
        <v>366</v>
      </c>
      <c r="AF72" s="32" t="s">
        <v>132</v>
      </c>
      <c r="AG72" s="32" t="str">
        <f t="shared" si="5"/>
        <v>右水乡人民政府</v>
      </c>
      <c r="AH72" s="32" t="str">
        <f t="shared" si="4"/>
        <v>中坝村民委员会</v>
      </c>
      <c r="AI72" s="30"/>
    </row>
    <row r="73" s="13" customFormat="1" ht="104.4" spans="1:35">
      <c r="A73" s="28">
        <v>41</v>
      </c>
      <c r="B73" s="28" t="s">
        <v>353</v>
      </c>
      <c r="C73" s="28"/>
      <c r="D73" s="29"/>
      <c r="E73" s="28" t="s">
        <v>367</v>
      </c>
      <c r="F73" s="30" t="s">
        <v>263</v>
      </c>
      <c r="G73" s="30" t="s">
        <v>119</v>
      </c>
      <c r="H73" s="30" t="s">
        <v>368</v>
      </c>
      <c r="I73" s="32" t="s">
        <v>121</v>
      </c>
      <c r="J73" s="32" t="s">
        <v>68</v>
      </c>
      <c r="K73" s="32" t="s">
        <v>369</v>
      </c>
      <c r="L73" s="30"/>
      <c r="M73" s="36" t="s">
        <v>370</v>
      </c>
      <c r="N73" s="30" t="s">
        <v>169</v>
      </c>
      <c r="O73" s="30" t="s">
        <v>170</v>
      </c>
      <c r="P73" s="30" t="s">
        <v>127</v>
      </c>
      <c r="Q73" s="30">
        <v>3312</v>
      </c>
      <c r="R73" s="30" t="s">
        <v>128</v>
      </c>
      <c r="S73" s="32" t="s">
        <v>267</v>
      </c>
      <c r="T73" s="30">
        <v>269.67</v>
      </c>
      <c r="U73" s="30" t="s">
        <v>6</v>
      </c>
      <c r="V73" s="30" t="s">
        <v>15</v>
      </c>
      <c r="W73" s="30" t="s">
        <v>34</v>
      </c>
      <c r="X73" s="30">
        <v>40</v>
      </c>
      <c r="Y73" s="30">
        <v>40</v>
      </c>
      <c r="Z73" s="30"/>
      <c r="AA73" s="36" t="s">
        <v>371</v>
      </c>
      <c r="AB73" s="46" t="str">
        <f t="shared" si="6"/>
        <v>采用“飞地抱团发展”模式，购置西江镇农业产业加工车间266.70平方米，每年收取稳定收益。</v>
      </c>
      <c r="AC73" s="47">
        <v>12</v>
      </c>
      <c r="AD73" s="47">
        <v>54</v>
      </c>
      <c r="AE73" s="48" t="s">
        <v>372</v>
      </c>
      <c r="AF73" s="32" t="s">
        <v>132</v>
      </c>
      <c r="AG73" s="32" t="str">
        <f t="shared" si="5"/>
        <v>站塘乡人民政府</v>
      </c>
      <c r="AH73" s="32" t="str">
        <f t="shared" si="4"/>
        <v>官山村民委员会</v>
      </c>
      <c r="AI73" s="30"/>
    </row>
    <row r="74" s="13" customFormat="1" ht="104.4" spans="1:35">
      <c r="A74" s="28">
        <v>42</v>
      </c>
      <c r="B74" s="28" t="s">
        <v>353</v>
      </c>
      <c r="C74" s="28"/>
      <c r="D74" s="29"/>
      <c r="E74" s="28" t="s">
        <v>373</v>
      </c>
      <c r="F74" s="30" t="s">
        <v>263</v>
      </c>
      <c r="G74" s="30" t="s">
        <v>119</v>
      </c>
      <c r="H74" s="30" t="s">
        <v>374</v>
      </c>
      <c r="I74" s="32" t="s">
        <v>121</v>
      </c>
      <c r="J74" s="32" t="s">
        <v>69</v>
      </c>
      <c r="K74" s="32" t="s">
        <v>375</v>
      </c>
      <c r="L74" s="30"/>
      <c r="M74" s="36" t="s">
        <v>376</v>
      </c>
      <c r="N74" s="30" t="s">
        <v>169</v>
      </c>
      <c r="O74" s="30" t="s">
        <v>170</v>
      </c>
      <c r="P74" s="30" t="s">
        <v>127</v>
      </c>
      <c r="Q74" s="30">
        <v>3312</v>
      </c>
      <c r="R74" s="30" t="s">
        <v>128</v>
      </c>
      <c r="S74" s="32" t="s">
        <v>267</v>
      </c>
      <c r="T74" s="30">
        <v>270.67</v>
      </c>
      <c r="U74" s="30" t="s">
        <v>6</v>
      </c>
      <c r="V74" s="30" t="s">
        <v>15</v>
      </c>
      <c r="W74" s="30" t="s">
        <v>34</v>
      </c>
      <c r="X74" s="30">
        <v>40</v>
      </c>
      <c r="Y74" s="30">
        <v>40</v>
      </c>
      <c r="Z74" s="30"/>
      <c r="AA74" s="36" t="s">
        <v>377</v>
      </c>
      <c r="AB74" s="46" t="str">
        <f t="shared" si="6"/>
        <v>采用“飞地抱团发展”模式，购置西江镇农业产业加工车间266.71平方米，每年收取稳定收益。</v>
      </c>
      <c r="AC74" s="47">
        <v>12</v>
      </c>
      <c r="AD74" s="47">
        <v>54</v>
      </c>
      <c r="AE74" s="48" t="s">
        <v>378</v>
      </c>
      <c r="AF74" s="32" t="s">
        <v>132</v>
      </c>
      <c r="AG74" s="32" t="str">
        <f t="shared" si="5"/>
        <v>中村乡人民政府</v>
      </c>
      <c r="AH74" s="32" t="str">
        <f t="shared" si="4"/>
        <v>小燕村民委员会</v>
      </c>
      <c r="AI74" s="30"/>
    </row>
    <row r="75" s="13" customFormat="1" ht="104.4" spans="1:35">
      <c r="A75" s="28">
        <v>43</v>
      </c>
      <c r="B75" s="28" t="s">
        <v>353</v>
      </c>
      <c r="C75" s="28"/>
      <c r="D75" s="29"/>
      <c r="E75" s="28" t="s">
        <v>379</v>
      </c>
      <c r="F75" s="30" t="s">
        <v>263</v>
      </c>
      <c r="G75" s="30" t="s">
        <v>119</v>
      </c>
      <c r="H75" s="30" t="s">
        <v>380</v>
      </c>
      <c r="I75" s="32" t="s">
        <v>121</v>
      </c>
      <c r="J75" s="32" t="s">
        <v>70</v>
      </c>
      <c r="K75" s="32" t="s">
        <v>381</v>
      </c>
      <c r="L75" s="30"/>
      <c r="M75" s="36" t="s">
        <v>382</v>
      </c>
      <c r="N75" s="30" t="s">
        <v>169</v>
      </c>
      <c r="O75" s="30" t="s">
        <v>170</v>
      </c>
      <c r="P75" s="30" t="s">
        <v>127</v>
      </c>
      <c r="Q75" s="30">
        <v>3312</v>
      </c>
      <c r="R75" s="30" t="s">
        <v>128</v>
      </c>
      <c r="S75" s="32" t="s">
        <v>267</v>
      </c>
      <c r="T75" s="30">
        <v>271.67</v>
      </c>
      <c r="U75" s="30" t="s">
        <v>6</v>
      </c>
      <c r="V75" s="30" t="s">
        <v>15</v>
      </c>
      <c r="W75" s="30" t="s">
        <v>34</v>
      </c>
      <c r="X75" s="30">
        <v>40</v>
      </c>
      <c r="Y75" s="30">
        <v>40</v>
      </c>
      <c r="Z75" s="30"/>
      <c r="AA75" s="36" t="s">
        <v>383</v>
      </c>
      <c r="AB75" s="46" t="str">
        <f t="shared" si="6"/>
        <v>采用“飞地抱团发展”模式，购置西江镇农业产业加工车间266.72平方米，每年收取稳定收益。</v>
      </c>
      <c r="AC75" s="47">
        <v>12</v>
      </c>
      <c r="AD75" s="47">
        <v>54</v>
      </c>
      <c r="AE75" s="48" t="s">
        <v>384</v>
      </c>
      <c r="AF75" s="32" t="s">
        <v>132</v>
      </c>
      <c r="AG75" s="32" t="str">
        <f t="shared" si="5"/>
        <v>周田镇人民政府</v>
      </c>
      <c r="AH75" s="32" t="str">
        <f t="shared" si="4"/>
        <v>桥塘村民委员会</v>
      </c>
      <c r="AI75" s="30"/>
    </row>
    <row r="76" s="13" customFormat="1" ht="104.4" spans="1:35">
      <c r="A76" s="28">
        <v>44</v>
      </c>
      <c r="B76" s="28" t="s">
        <v>353</v>
      </c>
      <c r="C76" s="28"/>
      <c r="D76" s="29"/>
      <c r="E76" s="28" t="s">
        <v>385</v>
      </c>
      <c r="F76" s="30" t="s">
        <v>263</v>
      </c>
      <c r="G76" s="30" t="s">
        <v>119</v>
      </c>
      <c r="H76" s="30" t="s">
        <v>386</v>
      </c>
      <c r="I76" s="32" t="s">
        <v>121</v>
      </c>
      <c r="J76" s="32" t="s">
        <v>71</v>
      </c>
      <c r="K76" s="32" t="s">
        <v>387</v>
      </c>
      <c r="L76" s="30"/>
      <c r="M76" s="36" t="s">
        <v>388</v>
      </c>
      <c r="N76" s="30" t="s">
        <v>169</v>
      </c>
      <c r="O76" s="30" t="s">
        <v>170</v>
      </c>
      <c r="P76" s="30" t="s">
        <v>127</v>
      </c>
      <c r="Q76" s="30">
        <v>3312</v>
      </c>
      <c r="R76" s="30" t="s">
        <v>128</v>
      </c>
      <c r="S76" s="32" t="s">
        <v>267</v>
      </c>
      <c r="T76" s="30">
        <v>272.67</v>
      </c>
      <c r="U76" s="30" t="s">
        <v>6</v>
      </c>
      <c r="V76" s="30" t="s">
        <v>15</v>
      </c>
      <c r="W76" s="30" t="s">
        <v>34</v>
      </c>
      <c r="X76" s="30">
        <v>40</v>
      </c>
      <c r="Y76" s="30">
        <v>40</v>
      </c>
      <c r="Z76" s="30"/>
      <c r="AA76" s="36" t="s">
        <v>389</v>
      </c>
      <c r="AB76" s="46" t="str">
        <f t="shared" si="6"/>
        <v>采用“飞地抱团发展”模式，购置西江镇农业产业加工车间266.73平方米，每年收取稳定收益。</v>
      </c>
      <c r="AC76" s="47">
        <v>12</v>
      </c>
      <c r="AD76" s="47">
        <v>54</v>
      </c>
      <c r="AE76" s="48" t="s">
        <v>390</v>
      </c>
      <c r="AF76" s="32" t="s">
        <v>132</v>
      </c>
      <c r="AG76" s="32" t="str">
        <f t="shared" si="5"/>
        <v>珠兰乡人民政府</v>
      </c>
      <c r="AH76" s="32" t="str">
        <f t="shared" si="4"/>
        <v>大西坝村民委员会</v>
      </c>
      <c r="AI76" s="30"/>
    </row>
    <row r="77" s="13" customFormat="1" ht="104.4" spans="1:35">
      <c r="A77" s="28">
        <v>45</v>
      </c>
      <c r="B77" s="28" t="s">
        <v>353</v>
      </c>
      <c r="C77" s="28"/>
      <c r="D77" s="29"/>
      <c r="E77" s="28" t="s">
        <v>391</v>
      </c>
      <c r="F77" s="30" t="s">
        <v>263</v>
      </c>
      <c r="G77" s="30" t="s">
        <v>119</v>
      </c>
      <c r="H77" s="30" t="s">
        <v>392</v>
      </c>
      <c r="I77" s="32" t="s">
        <v>121</v>
      </c>
      <c r="J77" s="32" t="s">
        <v>72</v>
      </c>
      <c r="K77" s="32" t="s">
        <v>393</v>
      </c>
      <c r="L77" s="30"/>
      <c r="M77" s="36" t="s">
        <v>394</v>
      </c>
      <c r="N77" s="30" t="s">
        <v>169</v>
      </c>
      <c r="O77" s="30" t="s">
        <v>170</v>
      </c>
      <c r="P77" s="30" t="s">
        <v>127</v>
      </c>
      <c r="Q77" s="30">
        <v>3312</v>
      </c>
      <c r="R77" s="30" t="s">
        <v>128</v>
      </c>
      <c r="S77" s="32" t="s">
        <v>267</v>
      </c>
      <c r="T77" s="30">
        <v>273.67</v>
      </c>
      <c r="U77" s="30" t="s">
        <v>6</v>
      </c>
      <c r="V77" s="30" t="s">
        <v>15</v>
      </c>
      <c r="W77" s="30" t="s">
        <v>34</v>
      </c>
      <c r="X77" s="30">
        <v>40</v>
      </c>
      <c r="Y77" s="30">
        <v>40</v>
      </c>
      <c r="Z77" s="30"/>
      <c r="AA77" s="36" t="s">
        <v>395</v>
      </c>
      <c r="AB77" s="46" t="str">
        <f t="shared" si="6"/>
        <v>采用“飞地抱团发展”模式，购置西江镇农业产业加工车间266.74平方米，每年收取稳定收益。</v>
      </c>
      <c r="AC77" s="47">
        <v>12</v>
      </c>
      <c r="AD77" s="47">
        <v>54</v>
      </c>
      <c r="AE77" s="48" t="s">
        <v>396</v>
      </c>
      <c r="AF77" s="32" t="s">
        <v>132</v>
      </c>
      <c r="AG77" s="32" t="str">
        <f t="shared" si="5"/>
        <v>庄埠乡人民政府</v>
      </c>
      <c r="AH77" s="32" t="str">
        <f t="shared" si="4"/>
        <v>寨富村民委员会</v>
      </c>
      <c r="AI77" s="30"/>
    </row>
    <row r="78" s="13" customFormat="1" ht="104.4" spans="1:35">
      <c r="A78" s="28">
        <v>46</v>
      </c>
      <c r="B78" s="28" t="s">
        <v>353</v>
      </c>
      <c r="C78" s="28"/>
      <c r="D78" s="29"/>
      <c r="E78" s="28" t="s">
        <v>397</v>
      </c>
      <c r="F78" s="30" t="s">
        <v>263</v>
      </c>
      <c r="G78" s="30" t="s">
        <v>119</v>
      </c>
      <c r="H78" s="30" t="s">
        <v>398</v>
      </c>
      <c r="I78" s="32" t="s">
        <v>121</v>
      </c>
      <c r="J78" s="32" t="s">
        <v>73</v>
      </c>
      <c r="K78" s="32" t="s">
        <v>336</v>
      </c>
      <c r="L78" s="30"/>
      <c r="M78" s="36" t="s">
        <v>399</v>
      </c>
      <c r="N78" s="30" t="s">
        <v>169</v>
      </c>
      <c r="O78" s="30" t="s">
        <v>170</v>
      </c>
      <c r="P78" s="30" t="s">
        <v>127</v>
      </c>
      <c r="Q78" s="30">
        <v>3312</v>
      </c>
      <c r="R78" s="30" t="s">
        <v>128</v>
      </c>
      <c r="S78" s="32" t="s">
        <v>267</v>
      </c>
      <c r="T78" s="30">
        <v>274.67</v>
      </c>
      <c r="U78" s="30" t="s">
        <v>6</v>
      </c>
      <c r="V78" s="30" t="s">
        <v>15</v>
      </c>
      <c r="W78" s="30" t="s">
        <v>34</v>
      </c>
      <c r="X78" s="30">
        <v>40</v>
      </c>
      <c r="Y78" s="30">
        <v>40</v>
      </c>
      <c r="Z78" s="30"/>
      <c r="AA78" s="36" t="s">
        <v>400</v>
      </c>
      <c r="AB78" s="46" t="str">
        <f t="shared" si="6"/>
        <v>采用“飞地抱团发展”模式，购置西江镇农业产业加工车间266.75平方米，每年收取稳定收益。</v>
      </c>
      <c r="AC78" s="47">
        <v>12</v>
      </c>
      <c r="AD78" s="47">
        <v>54</v>
      </c>
      <c r="AE78" s="48" t="s">
        <v>401</v>
      </c>
      <c r="AF78" s="32" t="s">
        <v>132</v>
      </c>
      <c r="AG78" s="32" t="str">
        <f t="shared" si="5"/>
        <v>庄口镇人民政府</v>
      </c>
      <c r="AH78" s="32" t="str">
        <f t="shared" si="4"/>
        <v>黄雷村民委员会</v>
      </c>
      <c r="AI78" s="30"/>
    </row>
  </sheetData>
  <mergeCells count="24">
    <mergeCell ref="A2:AI2"/>
    <mergeCell ref="I3:L3"/>
    <mergeCell ref="S3:T3"/>
    <mergeCell ref="U3:W3"/>
    <mergeCell ref="X3:Z3"/>
    <mergeCell ref="AA3:AE3"/>
    <mergeCell ref="AF3:AH3"/>
    <mergeCell ref="A5:E5"/>
    <mergeCell ref="A32:E32"/>
    <mergeCell ref="A3:A4"/>
    <mergeCell ref="B3:B4"/>
    <mergeCell ref="C3:C4"/>
    <mergeCell ref="D3:D4"/>
    <mergeCell ref="E3:E4"/>
    <mergeCell ref="F3:F4"/>
    <mergeCell ref="G3:G4"/>
    <mergeCell ref="H3:H4"/>
    <mergeCell ref="M3:M4"/>
    <mergeCell ref="N3:N4"/>
    <mergeCell ref="O3:O4"/>
    <mergeCell ref="P3:P4"/>
    <mergeCell ref="Q3:Q4"/>
    <mergeCell ref="R3:R4"/>
    <mergeCell ref="AI3:AI4"/>
  </mergeCells>
  <dataValidations count="23">
    <dataValidation type="list" allowBlank="1" showInputMessage="1" showErrorMessage="1" sqref="U10 U11 U39 U40">
      <formula1>'[2]数据源，勿动！'!#REF!</formula1>
    </dataValidation>
    <dataValidation type="list" allowBlank="1" showInputMessage="1" showErrorMessage="1" sqref="U6">
      <formula1>'[4]数据源，勿动！'!#REF!</formula1>
    </dataValidation>
    <dataValidation allowBlank="1" showInputMessage="1" showErrorMessage="1" sqref="A2 B2 C2:D2 E2:K2 L2 M2:R2 S2:T2 V2:AI2 A5 B5 C5:D5 E5:K5 L5 M5:R5 X5:Y5 Z5 AA5:AI5 A32 B32 C32:D32 E32:K32 L32 M32:R32 S32:T32 X32:Y32 Z32 AA32:AI32 A3:A4 B3:B4 C3:C4 L3:L4 M3:M4 E3:K4 S3:T5 V3:AI4"/>
    <dataValidation type="list" allowBlank="1" showInputMessage="1" showErrorMessage="1" sqref="U2 U32 U3:U5 U79:U1048576">
      <formula1>'数据源，勿动！'!$1:$1</formula1>
    </dataValidation>
    <dataValidation type="list" allowBlank="1" showInputMessage="1" showErrorMessage="1" sqref="V5 W5 V6 W6 V7:W7 V8:W8 V9:W9 V10 W10 V11 W11 V12 W12 V13:W13 V14:W14 V15:W15 V16 W16 V17 W17 V18 W18 X18 V19:W19 V20 W20 X20 Y20 V21:W21 V22:W22 V23:W23 V24:W24 V25:W25 V26:W26 V27 W27 X27 Y27 V30:W30 V31:W31 V32 W32 V33:W33 V36:W36 V37:W37 V38:W38 V39 W39 V40 W40 V41 W41 V44 W44 V45:W45 V46 W46 V47:W47 V48:W48 V49:W49 V50:W50 V51:W51 V52:W52 V53:W53 V56 W56 V57:W57 V58:W58 V59:W59 V60:W60 V61:W61 V62:W62 V63:W63 V64:W64 V65:W65 V66:W66 V67:W67 V68:W68 V69:W69 V28:V29 V42:V43 V54:V55 V70:V78 W28:W29 W42:W43 W54:W55 W70:W78 X16:X17 Y16:Y18 V34:W35">
      <formula1>INDIRECT(U5)</formula1>
    </dataValidation>
    <dataValidation type="list" allowBlank="1" showInputMessage="1" showErrorMessage="1" sqref="U7 U34:U35">
      <formula1>'[5]数据源，勿动！'!#REF!</formula1>
    </dataValidation>
    <dataValidation type="list" allowBlank="1" showInputMessage="1" showErrorMessage="1" sqref="U8 U9 U13 U14 U22 U23 U24 U25 U30 U31 U58 U59">
      <formula1>'[7]数据源，勿动！'!#REF!</formula1>
    </dataValidation>
    <dataValidation type="list" allowBlank="1" showInputMessage="1" showErrorMessage="1" sqref="U12">
      <formula1>'[19]数据源，勿动！'!#REF!</formula1>
    </dataValidation>
    <dataValidation type="list" allowBlank="1" showInputMessage="1" showErrorMessage="1" sqref="U15">
      <formula1>'[8]数据源，勿动！'!#REF!</formula1>
    </dataValidation>
    <dataValidation type="list" allowBlank="1" showInputMessage="1" showErrorMessage="1" sqref="U46 U56">
      <formula1>'[15]数据源，勿动！'!#REF!</formula1>
    </dataValidation>
    <dataValidation type="list" allowBlank="1" showInputMessage="1" showErrorMessage="1" sqref="U16 U17 U18 U20 U27">
      <formula1>'[10]数据源，勿动！'!#REF!</formula1>
    </dataValidation>
    <dataValidation type="list" allowBlank="1" showInputMessage="1" showErrorMessage="1" sqref="U19 U45">
      <formula1>'[12]数据源，勿动！'!#REF!</formula1>
    </dataValidation>
    <dataValidation type="list" allowBlank="1" showInputMessage="1" showErrorMessage="1" sqref="U21">
      <formula1>'[13]数据源，勿动！'!#REF!</formula1>
    </dataValidation>
    <dataValidation type="list" allowBlank="1" showInputMessage="1" showErrorMessage="1" sqref="U26">
      <formula1>'[18]数据源，勿动！'!#REF!</formula1>
    </dataValidation>
    <dataValidation type="list" allowBlank="1" showInputMessage="1" showErrorMessage="1" sqref="U33">
      <formula1>'[3]数据源，勿动！'!#REF!</formula1>
    </dataValidation>
    <dataValidation type="list" allowBlank="1" showInputMessage="1" showErrorMessage="1" sqref="U36 U37 U38 U60 U61 U62 U63 U64 U65 U66 U67 U68 U69 U70:U78">
      <formula1>'[6]数据源，勿动！'!#REF!</formula1>
    </dataValidation>
    <dataValidation type="list" allowBlank="1" showInputMessage="1" showErrorMessage="1" sqref="U41">
      <formula1>"产业发展项目,创业就业项目,乡村建设项目,易地搬迁后扶项目,巩固“三保障”成果项目,乡村治理和农村精神文明建设项目,项目管理费"</formula1>
    </dataValidation>
    <dataValidation type="list" allowBlank="1" showInputMessage="1" showErrorMessage="1" sqref="U44 U42:U43">
      <formula1>'[9]数据源，勿动！'!#REF!</formula1>
    </dataValidation>
    <dataValidation type="list" allowBlank="1" showInputMessage="1" showErrorMessage="1" sqref="U47">
      <formula1>'[14]数据源，勿动！'!#REF!</formula1>
    </dataValidation>
    <dataValidation type="list" allowBlank="1" showInputMessage="1" showErrorMessage="1" sqref="U48 U49 U50 U51 U52">
      <formula1>#REF!</formula1>
    </dataValidation>
    <dataValidation type="list" allowBlank="1" showInputMessage="1" showErrorMessage="1" sqref="U53">
      <formula1>'[17]数据源，勿动！'!#REF!</formula1>
    </dataValidation>
    <dataValidation type="list" allowBlank="1" showInputMessage="1" showErrorMessage="1" sqref="U57">
      <formula1>'[11]数据源，勿动！'!#REF!</formula1>
    </dataValidation>
    <dataValidation type="list" allowBlank="1" showInputMessage="1" showErrorMessage="1" sqref="U28:U29 U54:U55">
      <formula1>'[16]数据源，勿动！'!#REF!</formula1>
    </dataValidation>
  </dataValidations>
  <pageMargins left="0.196527777777778" right="0.236111111111111" top="0.826388888888889" bottom="0.511805555555556" header="0.5" footer="0.5"/>
  <pageSetup paperSize="8" scale="36" fitToHeight="0" orientation="landscape"/>
  <headerFooter/>
  <ignoredErrors>
    <ignoredError sqref="U3:U4" listDataValidation="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6"/>
  <sheetViews>
    <sheetView workbookViewId="0">
      <selection activeCell="H14" sqref="H14"/>
    </sheetView>
  </sheetViews>
  <sheetFormatPr defaultColWidth="9" defaultRowHeight="14.4"/>
  <cols>
    <col min="1" max="1" width="19.5" style="2" customWidth="1"/>
    <col min="2" max="2" width="20.1296296296296" style="2" customWidth="1"/>
    <col min="3" max="3" width="23" style="2" customWidth="1"/>
    <col min="4" max="4" width="15.6296296296296" style="2" customWidth="1"/>
    <col min="5" max="5" width="19.6296296296296" style="2" customWidth="1"/>
    <col min="6" max="6" width="17.8796296296296" style="2" customWidth="1"/>
    <col min="7" max="7" width="12.75" style="2" customWidth="1"/>
    <col min="8" max="16384" width="9" style="2"/>
  </cols>
  <sheetData>
    <row r="1" ht="31.2" spans="1:8">
      <c r="A1" s="3" t="s">
        <v>6</v>
      </c>
      <c r="B1" s="3" t="s">
        <v>7</v>
      </c>
      <c r="C1" s="3" t="s">
        <v>9</v>
      </c>
      <c r="D1" s="4" t="s">
        <v>8</v>
      </c>
      <c r="E1" s="3" t="s">
        <v>10</v>
      </c>
      <c r="F1" s="3" t="s">
        <v>402</v>
      </c>
      <c r="G1" s="3" t="s">
        <v>403</v>
      </c>
      <c r="H1" s="3" t="s">
        <v>45</v>
      </c>
    </row>
    <row r="2" ht="31.2" spans="1:8">
      <c r="A2" s="3" t="s">
        <v>14</v>
      </c>
      <c r="B2" s="3" t="s">
        <v>19</v>
      </c>
      <c r="C2" s="3" t="s">
        <v>21</v>
      </c>
      <c r="D2" s="4" t="s">
        <v>404</v>
      </c>
      <c r="E2" s="3" t="s">
        <v>24</v>
      </c>
      <c r="F2" s="3" t="s">
        <v>405</v>
      </c>
      <c r="G2" s="3" t="s">
        <v>403</v>
      </c>
      <c r="H2" s="3" t="s">
        <v>406</v>
      </c>
    </row>
    <row r="3" ht="29.1" customHeight="1" spans="1:8">
      <c r="A3" s="3" t="s">
        <v>15</v>
      </c>
      <c r="B3" s="3" t="s">
        <v>407</v>
      </c>
      <c r="C3" s="3" t="s">
        <v>22</v>
      </c>
      <c r="D3" s="5"/>
      <c r="E3" s="3" t="s">
        <v>23</v>
      </c>
      <c r="F3" s="3" t="s">
        <v>408</v>
      </c>
      <c r="G3" s="5"/>
      <c r="H3" s="5"/>
    </row>
    <row r="4" ht="29.1" customHeight="1" spans="1:8">
      <c r="A4" s="3" t="s">
        <v>16</v>
      </c>
      <c r="B4" s="3" t="s">
        <v>409</v>
      </c>
      <c r="C4" s="3" t="s">
        <v>410</v>
      </c>
      <c r="D4" s="5"/>
      <c r="E4" s="3" t="s">
        <v>411</v>
      </c>
      <c r="F4" s="5"/>
      <c r="G4" s="5"/>
      <c r="H4" s="5"/>
    </row>
    <row r="5" ht="27" customHeight="1" spans="1:8">
      <c r="A5" s="3" t="s">
        <v>17</v>
      </c>
      <c r="B5" s="3" t="s">
        <v>412</v>
      </c>
      <c r="C5" s="5"/>
      <c r="D5" s="5"/>
      <c r="E5" s="3" t="s">
        <v>413</v>
      </c>
      <c r="F5" s="5"/>
      <c r="G5" s="5"/>
      <c r="H5" s="5"/>
    </row>
    <row r="6" ht="30.95" customHeight="1" spans="1:8">
      <c r="A6" s="3" t="s">
        <v>18</v>
      </c>
      <c r="B6" s="3" t="s">
        <v>41</v>
      </c>
      <c r="C6" s="5"/>
      <c r="D6" s="5"/>
      <c r="E6" s="5"/>
      <c r="F6" s="5"/>
      <c r="G6" s="5"/>
      <c r="H6" s="5"/>
    </row>
    <row r="7" spans="1:8">
      <c r="A7" s="6"/>
      <c r="B7" s="6"/>
      <c r="C7" s="6"/>
      <c r="D7" s="6"/>
      <c r="E7" s="6"/>
      <c r="F7" s="6"/>
      <c r="G7" s="6"/>
      <c r="H7" s="6"/>
    </row>
    <row r="15" s="1" customFormat="1" ht="57.6" spans="1:21">
      <c r="A15" s="7" t="s">
        <v>14</v>
      </c>
      <c r="B15" s="7" t="s">
        <v>15</v>
      </c>
      <c r="C15" s="8" t="s">
        <v>16</v>
      </c>
      <c r="D15" s="7" t="s">
        <v>17</v>
      </c>
      <c r="E15" s="7" t="s">
        <v>18</v>
      </c>
      <c r="F15" s="7" t="s">
        <v>19</v>
      </c>
      <c r="G15" s="7" t="s">
        <v>407</v>
      </c>
      <c r="H15" s="8" t="s">
        <v>409</v>
      </c>
      <c r="I15" s="7" t="s">
        <v>412</v>
      </c>
      <c r="J15" s="8" t="s">
        <v>41</v>
      </c>
      <c r="K15" s="7" t="s">
        <v>22</v>
      </c>
      <c r="L15" s="7" t="s">
        <v>21</v>
      </c>
      <c r="M15" s="10" t="s">
        <v>404</v>
      </c>
      <c r="N15" s="7" t="s">
        <v>24</v>
      </c>
      <c r="O15" s="7" t="s">
        <v>23</v>
      </c>
      <c r="P15" s="7" t="s">
        <v>411</v>
      </c>
      <c r="Q15" s="7" t="s">
        <v>413</v>
      </c>
      <c r="R15" s="7" t="s">
        <v>405</v>
      </c>
      <c r="S15" s="7" t="s">
        <v>408</v>
      </c>
      <c r="T15" s="7" t="s">
        <v>403</v>
      </c>
      <c r="U15" s="7" t="s">
        <v>406</v>
      </c>
    </row>
    <row r="16" s="1" customFormat="1" ht="72" spans="1:21">
      <c r="A16" s="7" t="s">
        <v>25</v>
      </c>
      <c r="B16" s="7" t="s">
        <v>30</v>
      </c>
      <c r="C16" s="8" t="s">
        <v>35</v>
      </c>
      <c r="D16" s="7" t="s">
        <v>37</v>
      </c>
      <c r="E16" s="7" t="s">
        <v>39</v>
      </c>
      <c r="F16" s="7" t="s">
        <v>40</v>
      </c>
      <c r="G16" s="7" t="s">
        <v>414</v>
      </c>
      <c r="H16" s="8" t="s">
        <v>415</v>
      </c>
      <c r="I16" s="7" t="s">
        <v>416</v>
      </c>
      <c r="J16" s="8" t="s">
        <v>41</v>
      </c>
      <c r="K16" s="7" t="s">
        <v>417</v>
      </c>
      <c r="L16" s="7" t="s">
        <v>418</v>
      </c>
      <c r="M16" s="10" t="s">
        <v>20</v>
      </c>
      <c r="N16" s="7" t="s">
        <v>50</v>
      </c>
      <c r="O16" s="7" t="s">
        <v>49</v>
      </c>
      <c r="P16" s="7" t="s">
        <v>419</v>
      </c>
      <c r="Q16" s="7" t="s">
        <v>420</v>
      </c>
      <c r="R16" s="7" t="s">
        <v>421</v>
      </c>
      <c r="S16" s="7" t="s">
        <v>422</v>
      </c>
      <c r="T16" s="7" t="s">
        <v>403</v>
      </c>
      <c r="U16" s="7" t="s">
        <v>423</v>
      </c>
    </row>
    <row r="17" s="1" customFormat="1" ht="86.4" spans="1:21">
      <c r="A17" s="7" t="s">
        <v>26</v>
      </c>
      <c r="B17" s="7" t="s">
        <v>31</v>
      </c>
      <c r="C17" s="8" t="s">
        <v>36</v>
      </c>
      <c r="D17" s="7" t="s">
        <v>424</v>
      </c>
      <c r="E17" s="7" t="s">
        <v>425</v>
      </c>
      <c r="F17" s="7" t="s">
        <v>426</v>
      </c>
      <c r="G17" s="7" t="s">
        <v>427</v>
      </c>
      <c r="H17" s="8" t="s">
        <v>428</v>
      </c>
      <c r="I17" s="7" t="s">
        <v>429</v>
      </c>
      <c r="J17" s="9"/>
      <c r="K17" s="7" t="s">
        <v>46</v>
      </c>
      <c r="L17" s="7" t="s">
        <v>42</v>
      </c>
      <c r="M17" s="10" t="s">
        <v>430</v>
      </c>
      <c r="N17" s="9"/>
      <c r="O17" s="7" t="s">
        <v>431</v>
      </c>
      <c r="P17" s="7" t="s">
        <v>432</v>
      </c>
      <c r="Q17" s="7" t="s">
        <v>433</v>
      </c>
      <c r="R17" s="7" t="s">
        <v>434</v>
      </c>
      <c r="S17" s="7" t="s">
        <v>435</v>
      </c>
      <c r="T17" s="9"/>
      <c r="U17" s="7" t="s">
        <v>436</v>
      </c>
    </row>
    <row r="18" s="1" customFormat="1" ht="57.6" spans="1:21">
      <c r="A18" s="7" t="s">
        <v>27</v>
      </c>
      <c r="B18" s="7" t="s">
        <v>33</v>
      </c>
      <c r="C18" s="9"/>
      <c r="D18" s="7" t="s">
        <v>437</v>
      </c>
      <c r="E18" s="7" t="s">
        <v>438</v>
      </c>
      <c r="F18" s="9"/>
      <c r="H18" s="9"/>
      <c r="I18" s="7" t="s">
        <v>439</v>
      </c>
      <c r="J18" s="9"/>
      <c r="K18" s="7" t="s">
        <v>47</v>
      </c>
      <c r="L18" s="7" t="s">
        <v>44</v>
      </c>
      <c r="M18" s="10" t="s">
        <v>440</v>
      </c>
      <c r="N18" s="9"/>
      <c r="O18" s="7" t="s">
        <v>441</v>
      </c>
      <c r="P18" s="7" t="s">
        <v>442</v>
      </c>
      <c r="Q18" s="7" t="s">
        <v>443</v>
      </c>
      <c r="R18" s="9"/>
      <c r="S18" s="7" t="s">
        <v>444</v>
      </c>
      <c r="T18" s="9"/>
      <c r="U18" s="7" t="s">
        <v>445</v>
      </c>
    </row>
    <row r="19" s="1" customFormat="1" ht="43.2" spans="1:21">
      <c r="A19" s="7" t="s">
        <v>446</v>
      </c>
      <c r="B19" s="7" t="s">
        <v>32</v>
      </c>
      <c r="C19" s="9"/>
      <c r="D19" s="7" t="s">
        <v>38</v>
      </c>
      <c r="E19" s="7" t="s">
        <v>447</v>
      </c>
      <c r="F19" s="9"/>
      <c r="G19" s="9"/>
      <c r="H19" s="9"/>
      <c r="I19" s="9"/>
      <c r="J19" s="9"/>
      <c r="K19" s="7" t="s">
        <v>48</v>
      </c>
      <c r="L19" s="7" t="s">
        <v>43</v>
      </c>
      <c r="M19" s="9"/>
      <c r="N19" s="9"/>
      <c r="O19" s="9"/>
      <c r="P19" s="7" t="s">
        <v>448</v>
      </c>
      <c r="Q19" s="7" t="s">
        <v>449</v>
      </c>
      <c r="R19" s="9"/>
      <c r="S19" s="7" t="s">
        <v>450</v>
      </c>
      <c r="T19" s="9"/>
      <c r="U19" s="9"/>
    </row>
    <row r="20" s="1" customFormat="1" ht="115.2" spans="1:21">
      <c r="A20" s="7" t="s">
        <v>28</v>
      </c>
      <c r="B20" s="7" t="s">
        <v>34</v>
      </c>
      <c r="C20" s="9"/>
      <c r="D20" s="9"/>
      <c r="E20" s="7" t="s">
        <v>45</v>
      </c>
      <c r="F20" s="9"/>
      <c r="G20" s="9"/>
      <c r="H20" s="9"/>
      <c r="I20" s="9"/>
      <c r="J20" s="9"/>
      <c r="K20" s="9"/>
      <c r="L20" s="7" t="s">
        <v>451</v>
      </c>
      <c r="M20" s="9"/>
      <c r="N20" s="9"/>
      <c r="O20" s="9"/>
      <c r="P20" s="7" t="s">
        <v>452</v>
      </c>
      <c r="Q20" s="7" t="s">
        <v>453</v>
      </c>
      <c r="R20" s="9"/>
      <c r="S20" s="9"/>
      <c r="T20" s="9"/>
      <c r="U20" s="9"/>
    </row>
    <row r="21" s="1" customFormat="1" ht="115.2" spans="1:21">
      <c r="A21" s="7" t="s">
        <v>29</v>
      </c>
      <c r="B21" s="9"/>
      <c r="C21" s="9"/>
      <c r="D21" s="9"/>
      <c r="E21" s="9"/>
      <c r="F21" s="9"/>
      <c r="G21" s="9"/>
      <c r="H21" s="9"/>
      <c r="I21" s="9"/>
      <c r="J21" s="9"/>
      <c r="K21" s="9"/>
      <c r="L21" s="7" t="s">
        <v>454</v>
      </c>
      <c r="M21" s="9"/>
      <c r="N21" s="9"/>
      <c r="O21" s="9"/>
      <c r="P21" s="7" t="s">
        <v>455</v>
      </c>
      <c r="Q21" s="7" t="s">
        <v>456</v>
      </c>
      <c r="R21" s="9"/>
      <c r="S21" s="9"/>
      <c r="T21" s="9"/>
      <c r="U21" s="9"/>
    </row>
    <row r="22" s="1" customFormat="1" ht="158.4" spans="1:21">
      <c r="A22" s="9"/>
      <c r="B22" s="9"/>
      <c r="C22" s="9"/>
      <c r="D22" s="9"/>
      <c r="E22" s="9"/>
      <c r="F22" s="9"/>
      <c r="G22" s="9"/>
      <c r="H22" s="9"/>
      <c r="I22" s="9"/>
      <c r="J22" s="9"/>
      <c r="K22" s="9"/>
      <c r="L22" s="7" t="s">
        <v>457</v>
      </c>
      <c r="M22" s="9"/>
      <c r="N22" s="9"/>
      <c r="O22" s="9"/>
      <c r="P22" s="9"/>
      <c r="Q22" s="9"/>
      <c r="R22" s="9"/>
      <c r="S22" s="9"/>
      <c r="T22" s="9"/>
      <c r="U22" s="9"/>
    </row>
    <row r="23" s="1" customFormat="1" ht="57.6" spans="1:21">
      <c r="A23" s="9"/>
      <c r="B23" s="9"/>
      <c r="C23" s="9"/>
      <c r="D23" s="9"/>
      <c r="E23" s="9"/>
      <c r="F23" s="9"/>
      <c r="G23" s="9"/>
      <c r="H23" s="9"/>
      <c r="I23" s="9"/>
      <c r="J23" s="9"/>
      <c r="K23" s="9"/>
      <c r="L23" s="7" t="s">
        <v>458</v>
      </c>
      <c r="M23" s="9"/>
      <c r="N23" s="9"/>
      <c r="O23" s="9"/>
      <c r="P23" s="9"/>
      <c r="Q23" s="9"/>
      <c r="R23" s="9"/>
      <c r="S23" s="9"/>
      <c r="T23" s="9"/>
      <c r="U23" s="9"/>
    </row>
    <row r="24" s="1" customFormat="1" spans="1:21">
      <c r="A24" s="9"/>
      <c r="B24" s="9"/>
      <c r="C24" s="9"/>
      <c r="D24" s="9"/>
      <c r="E24" s="9"/>
      <c r="F24" s="9"/>
      <c r="G24" s="9"/>
      <c r="H24" s="9"/>
      <c r="I24" s="9"/>
      <c r="J24" s="9"/>
      <c r="K24" s="9"/>
      <c r="L24" s="7" t="s">
        <v>45</v>
      </c>
      <c r="M24" s="9"/>
      <c r="N24" s="9"/>
      <c r="O24" s="9"/>
      <c r="P24" s="9"/>
      <c r="Q24" s="9"/>
      <c r="R24" s="9"/>
      <c r="S24" s="9"/>
      <c r="T24" s="9"/>
      <c r="U24" s="9"/>
    </row>
    <row r="25" spans="1:21">
      <c r="A25" s="6"/>
      <c r="B25" s="6"/>
      <c r="C25" s="6"/>
      <c r="D25" s="6"/>
      <c r="E25" s="6"/>
      <c r="F25" s="6"/>
      <c r="G25" s="6"/>
      <c r="H25" s="6"/>
      <c r="I25" s="6"/>
      <c r="J25" s="6"/>
      <c r="K25" s="6"/>
      <c r="M25" s="6"/>
      <c r="N25" s="6"/>
      <c r="O25" s="6"/>
      <c r="P25" s="6"/>
      <c r="Q25" s="6"/>
      <c r="R25" s="6"/>
      <c r="S25" s="6"/>
      <c r="T25" s="6"/>
      <c r="U25" s="6"/>
    </row>
    <row r="26" spans="1:21">
      <c r="A26" s="6"/>
      <c r="B26" s="6"/>
      <c r="C26" s="6"/>
      <c r="D26" s="6"/>
      <c r="E26" s="6"/>
      <c r="F26" s="6"/>
      <c r="G26" s="6"/>
      <c r="H26" s="6"/>
      <c r="I26" s="6"/>
      <c r="J26" s="6"/>
      <c r="K26" s="6"/>
      <c r="L26" s="6"/>
      <c r="M26" s="6"/>
      <c r="N26" s="6"/>
      <c r="O26" s="6"/>
      <c r="P26" s="6"/>
      <c r="Q26" s="6"/>
      <c r="R26" s="6"/>
      <c r="S26" s="6"/>
      <c r="T26" s="6"/>
      <c r="U26" s="6"/>
    </row>
  </sheetData>
  <sheetProtection formatCells="0" formatColumns="0" formatRows="0" insertRows="0" insertColumns="0" insertHyperlinks="0" deleteColumns="0" deleteRows="0" sort="0" autoFilter="0" pivotTables="0"/>
  <pageMargins left="0.75" right="0.75" top="1" bottom="1" header="0.5" footer="0.5"/>
  <pageSetup paperSize="9" orientation="portrait"/>
  <headerFooter/>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附件2项目汇总表</vt:lpstr>
      <vt:lpstr>附件3项目明细表</vt:lpstr>
      <vt:lpstr>数据源，勿动！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HC</cp:lastModifiedBy>
  <dcterms:created xsi:type="dcterms:W3CDTF">2023-01-28T08:33:00Z</dcterms:created>
  <cp:lastPrinted>2023-03-27T03:20:00Z</cp:lastPrinted>
  <dcterms:modified xsi:type="dcterms:W3CDTF">2023-12-15T01:15:24Z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8492A141FC7B4343BFA7A1F44F81A738</vt:lpwstr>
  </property>
  <property fmtid="{D5CDD505-2E9C-101B-9397-08002B2CF9AE}" pid="3" name="KSOProductBuildVer">
    <vt:lpwstr>2052-11.8.2.8411</vt:lpwstr>
  </property>
</Properties>
</file>